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scittadino\Downloads\"/>
    </mc:Choice>
  </mc:AlternateContent>
  <xr:revisionPtr revIDLastSave="0" documentId="13_ncr:1_{81373338-ADE4-47C0-AF97-9BA5964BA647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PAC UY_Versión corregida Nov 24" sheetId="1" r:id="rId1"/>
    <sheet name="ANEXO 2" sheetId="3" r:id="rId2"/>
  </sheets>
  <definedNames>
    <definedName name="_xlnm._FilterDatabase" localSheetId="0" hidden="1">'PAC UY_Versión corregida Nov 24'!$A$4:$M$115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0" i="1" l="1"/>
  <c r="H114" i="1"/>
  <c r="J88" i="1"/>
  <c r="I88" i="1"/>
  <c r="H88" i="1"/>
  <c r="G88" i="1"/>
  <c r="G14" i="1"/>
  <c r="G6" i="3"/>
  <c r="G7" i="3"/>
  <c r="G8" i="3"/>
  <c r="G9" i="3"/>
  <c r="G10" i="3"/>
  <c r="G11" i="3"/>
  <c r="G12" i="3"/>
  <c r="G13" i="3"/>
  <c r="D14" i="3"/>
  <c r="G14" i="3"/>
  <c r="G15" i="3"/>
  <c r="G16" i="3"/>
  <c r="G17" i="3"/>
  <c r="G18" i="3"/>
  <c r="F18" i="3"/>
  <c r="E18" i="3"/>
  <c r="D18" i="3"/>
  <c r="J120" i="1"/>
  <c r="J115" i="1"/>
  <c r="G16" i="1"/>
  <c r="I15" i="1"/>
  <c r="G90" i="1"/>
  <c r="G91" i="1"/>
  <c r="I89" i="1"/>
  <c r="I114" i="1"/>
  <c r="I115" i="1"/>
  <c r="F89" i="1"/>
  <c r="G81" i="1"/>
  <c r="F81" i="1"/>
  <c r="G78" i="1"/>
  <c r="F78" i="1"/>
  <c r="G11" i="1"/>
  <c r="F11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H15" i="1"/>
  <c r="H115" i="1"/>
  <c r="G12" i="1"/>
  <c r="F12" i="1"/>
  <c r="G89" i="1"/>
  <c r="H76" i="1"/>
  <c r="G76" i="1"/>
  <c r="H14" i="1"/>
  <c r="J113" i="1"/>
  <c r="G113" i="1"/>
  <c r="G120" i="1"/>
  <c r="G124" i="1"/>
  <c r="J141" i="1"/>
  <c r="J142" i="1"/>
  <c r="J143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F77" i="1"/>
  <c r="G79" i="1"/>
  <c r="F79" i="1"/>
  <c r="G80" i="1"/>
  <c r="F80" i="1"/>
  <c r="G82" i="1"/>
  <c r="F82" i="1"/>
  <c r="G83" i="1"/>
  <c r="G84" i="1"/>
  <c r="G85" i="1"/>
  <c r="G86" i="1"/>
  <c r="G87" i="1"/>
  <c r="G134" i="1"/>
  <c r="G135" i="1"/>
  <c r="G138" i="1"/>
  <c r="G136" i="1"/>
  <c r="G137" i="1"/>
  <c r="H149" i="1"/>
  <c r="H145" i="1"/>
  <c r="H146" i="1"/>
  <c r="H142" i="1"/>
  <c r="H143" i="1"/>
  <c r="H137" i="1"/>
  <c r="H135" i="1"/>
  <c r="H128" i="1"/>
  <c r="G128" i="1"/>
  <c r="G131" i="1"/>
  <c r="H124" i="1"/>
  <c r="H119" i="1"/>
  <c r="G129" i="1"/>
  <c r="J14" i="1"/>
  <c r="I14" i="1"/>
  <c r="G13" i="1"/>
  <c r="F13" i="1"/>
  <c r="G118" i="1"/>
  <c r="G119" i="1"/>
  <c r="J149" i="1"/>
  <c r="J146" i="1"/>
  <c r="J137" i="1"/>
  <c r="J135" i="1"/>
  <c r="J130" i="1"/>
  <c r="J119" i="1"/>
  <c r="I149" i="1"/>
  <c r="I146" i="1"/>
  <c r="I150" i="1"/>
  <c r="I142" i="1"/>
  <c r="I143" i="1"/>
  <c r="I137" i="1"/>
  <c r="I138" i="1"/>
  <c r="I135" i="1"/>
  <c r="I130" i="1"/>
  <c r="I124" i="1"/>
  <c r="I119" i="1"/>
  <c r="G149" i="1"/>
  <c r="G108" i="1"/>
  <c r="G114" i="1"/>
  <c r="G109" i="1"/>
  <c r="G110" i="1"/>
  <c r="G111" i="1"/>
  <c r="G112" i="1"/>
  <c r="H138" i="1"/>
  <c r="J124" i="1"/>
  <c r="J131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8" i="1"/>
  <c r="A120" i="1"/>
  <c r="A125" i="1"/>
  <c r="A126" i="1"/>
  <c r="A127" i="1"/>
  <c r="A128" i="1"/>
  <c r="A129" i="1"/>
  <c r="A134" i="1"/>
  <c r="A136" i="1"/>
  <c r="A141" i="1"/>
  <c r="A145" i="1"/>
  <c r="A148" i="1"/>
  <c r="G145" i="1"/>
  <c r="G146" i="1"/>
  <c r="H130" i="1"/>
  <c r="H131" i="1"/>
  <c r="I131" i="1"/>
  <c r="J138" i="1"/>
  <c r="G15" i="1"/>
  <c r="G141" i="1"/>
  <c r="G142" i="1"/>
  <c r="G143" i="1"/>
  <c r="H150" i="1"/>
  <c r="G115" i="1"/>
  <c r="G150" i="1"/>
  <c r="J114" i="1"/>
  <c r="J150" i="1"/>
</calcChain>
</file>

<file path=xl/sharedStrings.xml><?xml version="1.0" encoding="utf-8"?>
<sst xmlns="http://schemas.openxmlformats.org/spreadsheetml/2006/main" count="495" uniqueCount="220">
  <si>
    <t>Descripción de la Adquisición</t>
  </si>
  <si>
    <t>Modalidad de Compra</t>
  </si>
  <si>
    <t>Fecha</t>
  </si>
  <si>
    <t>Comentarios</t>
  </si>
  <si>
    <t>FOCEM</t>
  </si>
  <si>
    <t>Componente: a) - Investigación Científica, Generación Integrada de conocimiento a través de Investigaciones coordinadas entre los diferentes centros.</t>
  </si>
  <si>
    <t>TOTAL COMPONENTE A</t>
  </si>
  <si>
    <t>Componente b) - Formación de Recursos Humanos a través del PostGrado Medicina Molecular con participación de las entidades</t>
  </si>
  <si>
    <t>TOTAL COMPONENTE B</t>
  </si>
  <si>
    <t>Componente c) - Difusión del conocimiento generado y publicación de los resultados de las investigaciones y simposios</t>
  </si>
  <si>
    <t>TOTAL COMPONENTE C</t>
  </si>
  <si>
    <t xml:space="preserve">Coordinación Contable </t>
  </si>
  <si>
    <t>TOTAL SUBCOMPONENTE Coordinación Contable</t>
  </si>
  <si>
    <t>Auditoría externa</t>
  </si>
  <si>
    <t>TOTAL SUBCOMPONENTE Auditoría Externa</t>
  </si>
  <si>
    <t>Salarios de investigadores</t>
  </si>
  <si>
    <t>UNIDAD EJECUTORA - URUGUAY. Desembolsos 1 a 10</t>
  </si>
  <si>
    <t>a.2 Realización de programas de investigación multidisciplinaria de alto impacto coordinada entre las instituciones biomédicas que componen la red.</t>
  </si>
  <si>
    <t>a.3 Organización de una red de Plataformas Tecnológicas con equipamiento de última generación residente en las Instituciones que servirán como soporte a los programas de I/D y transferencia tecnológica</t>
  </si>
  <si>
    <t xml:space="preserve">Compra directa  </t>
  </si>
  <si>
    <t>Consultores - Contrataciones</t>
  </si>
  <si>
    <t xml:space="preserve">    b.1) Creación del componente “Programa de Postgrado y Doctorado en Medicina Molecular” con participación de las </t>
  </si>
  <si>
    <t>b.2 Realización de pasantías y cursos de corta duración para jóvenes investigadores, estudiantes de doctorado y personal técnico poveniente de los estados participantes.</t>
  </si>
  <si>
    <t>b.3 Organización y realización de Simposios de especialización MERCOSUR</t>
  </si>
  <si>
    <t>Publicaciones</t>
  </si>
  <si>
    <t>c.1) Organización de programas de divulgación oral y escrita para la difusión y publicación de los resultados científicos</t>
  </si>
  <si>
    <t>TOTAL SUB COMPONENTE C.1</t>
  </si>
  <si>
    <t xml:space="preserve">c.2 Creación de una estructura MERCOSUR de Simposios y Publicaciones </t>
  </si>
  <si>
    <t>Componente d) -  Obra</t>
  </si>
  <si>
    <t>Obras en Construcción</t>
  </si>
  <si>
    <t xml:space="preserve">d.1 Montaje del Espacio de Innovación para el MERCOSUR </t>
  </si>
  <si>
    <t>Licitación por concurso de precios y compra directa a distintos proveedores plaza y exterior</t>
  </si>
  <si>
    <t>TOTAL COMPONENTE D</t>
  </si>
  <si>
    <t>Honorarios Profesionales</t>
  </si>
  <si>
    <t>TOTALES URUGUAY</t>
  </si>
  <si>
    <t xml:space="preserve"> a.1 Montaje y equipamiento de laboratorios modernos de biología molecular y celular en cada una de las Instituciones que componen la Red.</t>
  </si>
  <si>
    <t>TOTAL SUBCOMPONENTE a.1</t>
  </si>
  <si>
    <t>N° Adquisición</t>
  </si>
  <si>
    <t>Componente/Actividad</t>
  </si>
  <si>
    <t>Cantidad</t>
  </si>
  <si>
    <t>Costo Unitario</t>
  </si>
  <si>
    <t>MONTO TOTAL U$D</t>
  </si>
  <si>
    <t>CLE</t>
  </si>
  <si>
    <t>CLNE</t>
  </si>
  <si>
    <t>FINANCIAMIENTO USD</t>
  </si>
  <si>
    <t>Equipos:Rack ventilado para alojamiento de animales de experimentación</t>
  </si>
  <si>
    <t>Compra 100% FOCEM paga con transferencia desde cuenta USD FOCEM. (USD 25 de comisión por transferencia).</t>
  </si>
  <si>
    <t xml:space="preserve">Pequeños Equipos: Micrótomo de Rotación LEICA. </t>
  </si>
  <si>
    <t>Compra Compartida IP paga 100% desde cuenta FOCEM y reitegrado dede IP en 2 etapas. Se adjunta justificación y órdenes. Cuotaparte FOCEM USD 6.000</t>
  </si>
  <si>
    <t xml:space="preserve">Pequeños Equipos: Estación de vacío Edwards. </t>
  </si>
  <si>
    <t>Compra 100% FOCEM paga con transferencia de cuenta FOCEM sg. documentos que se adjuntan.</t>
  </si>
  <si>
    <t xml:space="preserve">Pequeños Equipos: Incubadora Refrigerada sistema Peltier Marca Memmert Modelo IPP110. </t>
  </si>
  <si>
    <t>Compra 100% FOCEM. Pago con cheque desde cuenta USD de Saldo 50% contra entrega sg. datos en la Orden y Recibo N° 2095. Completa Línea de Gasto N° 30. Se adjunta mov. bancario del débito con fecha 07/08.</t>
  </si>
  <si>
    <t xml:space="preserve">Pequeños Equipos: Campana extracción humos ESCO con gabinete. </t>
  </si>
  <si>
    <t>Compra 100% FOCEM paga con chque de cuenta FOCEM.</t>
  </si>
  <si>
    <t xml:space="preserve">Pequeños Equipos: Equipo de Osmosis Inversa portátil. </t>
  </si>
  <si>
    <t>Compra 100% FOCEM pago con cheque desde cuenta USD. Adelanto 50% sg. Recibo N°1973. Cancelación contra entrega sg. datos en la Orden, rendido Línea de Gasto N° 57.</t>
  </si>
  <si>
    <t>Pequeños Equipos: Campana extracción humos ESCO con gabinete.</t>
  </si>
  <si>
    <t>Compra realizada a Apple Store USA por intermedio de agente local, MIAM-BOX S.A. segun comprobantes que se adjuntan. Pago con cheque FOCEM en plaza.</t>
  </si>
  <si>
    <t xml:space="preserve">Pequeños Equipos:Equipos MacBook Pro. </t>
  </si>
  <si>
    <t xml:space="preserve"> Se contrata con representante en Argentina. Compra 100% FOCEM paga con transferencia.</t>
  </si>
  <si>
    <t>Pequeños Equipos:Bomba peristática GILSON.</t>
  </si>
  <si>
    <t>Compra 100% FOCEM paga con Cheque en USD desde cuenta FOCEM.</t>
  </si>
  <si>
    <t xml:space="preserve">Pequeños Equipos: Minichiller Huber. </t>
  </si>
  <si>
    <t>En orden de pago se adjunta Justificación junto a las órdenes de compra. Compra 100% FOCEM paga con transferencia FOCEM, por adelantado. El proveedor devuelve pago realizado en demasía sg. mov. que se adjuntan en Medio de Pago.</t>
  </si>
  <si>
    <t xml:space="preserve">Pequeños Equipos: Agitador Orbital Heidolph. </t>
  </si>
  <si>
    <t>Pequeños Equipos: Cabina de Flujo Laminar</t>
  </si>
  <si>
    <t>Pequeños Equipos: Lente Objetivo</t>
  </si>
  <si>
    <t>Pequeños Equipos:Correctivos + Calibraciòn</t>
  </si>
  <si>
    <t>Pequeños Equipos: Incubadora CO2</t>
  </si>
  <si>
    <t>Pequeños Equipos: Speed vac (Sonicador + Anestesia)</t>
  </si>
  <si>
    <t>Pequeños Equipos:Estufa De secado</t>
  </si>
  <si>
    <t>Pequeños Equipos: Cabina de seguridad biológica ESCO modelo AC2-4S8 - Iluminación UV,UV-30A- Toma de electricidad-Llave para conexión de vacío- Base con ruedas</t>
  </si>
  <si>
    <t>Pequeños Equipos: RacK</t>
  </si>
  <si>
    <t>Pequeños Equipos: Equipamiento para Bioterio</t>
  </si>
  <si>
    <t>Pequeños Equipos: Centrífuga de sobremesada-Folio 219/16-TANIREL -IMP 0410</t>
  </si>
  <si>
    <t>Pequeños Equipos: Horno microondas 25 lts</t>
  </si>
  <si>
    <t>Pequeños Equipos: Agitador Orbital modelo SK0180-Blocks tubos centrífugas- Mini Dry Bath 100-240 V</t>
  </si>
  <si>
    <t>Pequeños Equipos: Agitador magnètico</t>
  </si>
  <si>
    <t>Pequeños Equipos: Heladera Vertical</t>
  </si>
  <si>
    <t>Pequeños Equipos: Vortex</t>
  </si>
  <si>
    <t>Pequeños Equipos: Blotting instrument</t>
  </si>
  <si>
    <t>Pequeños Equipos: Heladera/Freezer</t>
  </si>
  <si>
    <t>Pequeños Equipos: Microwave oven</t>
  </si>
  <si>
    <t xml:space="preserve">Pequeños Equipos: Minispin centrifuge </t>
  </si>
  <si>
    <t>Pequeños Equipos: Nucleic acid electrophoresis</t>
  </si>
  <si>
    <t>Pequeños Equipos: Power supply</t>
  </si>
  <si>
    <t>Pequeños Equipos: Protein electrophoresis</t>
  </si>
  <si>
    <t>Pequeños Equipos: Stirrer</t>
  </si>
  <si>
    <t>Pequeños Equipos: Thermoblock</t>
  </si>
  <si>
    <t>Pequeños Equipos: Light inverted microscope</t>
  </si>
  <si>
    <t>Pequeños Equipos: Chairs</t>
  </si>
  <si>
    <t>Pequeños Equipos: water tank 10L</t>
  </si>
  <si>
    <t>Pequeños Equipos: rocker Benchmark scientific Benchhbloter</t>
  </si>
  <si>
    <t>Pequeños Equipos: AccuPlate Hotplate Stirrer, 5x7" Ceramic Top</t>
  </si>
  <si>
    <t>Pequeños Equipos: Labnet Vortex Mixer VX-200 - VX-200</t>
  </si>
  <si>
    <t>Pequeños Equipos: Juego de micropietas P1000, P200 P10</t>
  </si>
  <si>
    <t>Pequeños Equipos: Accesorios mecanicos (Torno para piezas área microscopía electrónica)</t>
  </si>
  <si>
    <t>Insumos científicos: Kits y reactivos para diagnóstico COVID-19  - Detección directa del virus</t>
  </si>
  <si>
    <t>Insumos científicos:Kits para determinación de COVID-19 por técnica LAMP - Detección directa del virus</t>
  </si>
  <si>
    <t>Insumos científicos: Producción y puesta a punto de producción de proteínas - Serodiagnóstico COVID-19</t>
  </si>
  <si>
    <t>Insumos científicos: Insumos ELISA - Serodiagnóstico COVID-19</t>
  </si>
  <si>
    <t>Mantenimiento de Equipos Científicos: Gastos de Mantenimiento - Gases para estufas de cultivo - Servicio Técnico - Transporte de material técnico - Alcohol y otros solventes - Repuestos</t>
  </si>
  <si>
    <t>Equipos: Sistema robótico para correr test de ELISA - Serodiagnóstico COVID-19</t>
  </si>
  <si>
    <t>Equipos: Sistema robótico para correr test de ELISA - Serodiagnóstico COVID-19. Resonador plasmodico de superficie.</t>
  </si>
  <si>
    <t>Equipos:Sistema robótico para correr test de ELISA - Serodiagnóstico COVID-19. Espectrometro de masa con tecnología de dos analizadores de masa en tándem</t>
  </si>
  <si>
    <t>Equipos: Sistema robótico para correr test de ELISA - Serodiagnóstico COVID-19. Citómetro de Flujo Espectral de espectro completo con Autosampler</t>
  </si>
  <si>
    <t>Honorarios Profesionales: Coordinación de las distintas U.E.</t>
  </si>
  <si>
    <t>Eventos : Alquiler de salones</t>
  </si>
  <si>
    <t>Eventos: Alquiler de equipos, proyección y folletería</t>
  </si>
  <si>
    <t xml:space="preserve">Pasajes y Viajes. Viáticos : Movilidad y viáticos de participantes </t>
  </si>
  <si>
    <t>Eventos: Servicio de catering</t>
  </si>
  <si>
    <t>Eventos: Servicios de tareas administrativas y financieras generales</t>
  </si>
  <si>
    <t>Pasajes y Viajes. Viàticos. Alojamiento : Participación de alumnos y profesores en cursos de postgrado</t>
  </si>
  <si>
    <t>Pasajes y Viajes. Viàticos. Alojamiento.: Contratación de profesionales para el dictado de Cursos de Post-Grado.</t>
  </si>
  <si>
    <t>TOTAL SUBCOMPONENTE A.2</t>
  </si>
  <si>
    <t>TOTAL SUBCOMPONENTE A.3</t>
  </si>
  <si>
    <t>TOTAL SUBCOMPONENTE B.1</t>
  </si>
  <si>
    <t>TOTAL SUBCOMPONENTE B.2</t>
  </si>
  <si>
    <t>TOTAL SUBCOMPONENTE B.3</t>
  </si>
  <si>
    <t>TOTAL SUBCOMPONENTE C.2</t>
  </si>
  <si>
    <t>TOTAL SUBCOMPONENTE D.1</t>
  </si>
  <si>
    <t>Equipos: Sistemas robotizados de extracción de ARN y de qPCR - Detección directa del virus: Microscopio invertido</t>
  </si>
  <si>
    <t>Equipos: Sistemas robotizados de extracción de ARN y de qPCR - Detección directa del virus:  Incubadoras de CO2</t>
  </si>
  <si>
    <t>Equipos: Sistemas robotizados de extracción de ARN y de qPCR - Detección directa del virus: RT-PCR System</t>
  </si>
  <si>
    <t>Equipos: Sistemas robotizados de extracción de ARN y de qPCR - Detección directa del virus: Freezer -80°C   </t>
  </si>
  <si>
    <t xml:space="preserve">Equipos: Sistemas robotizados de extracción de ARN y de qPCR - Detección directa del virus:  Robot para extracción de ARN  </t>
  </si>
  <si>
    <t>Equipos: Sistemas robotizados de extracción de ARN y de qPCR - Detección directa del virus: Equipos de refrigeración - 1 freezer</t>
  </si>
  <si>
    <t>Equipos: Sistemas robotizados de extracción de ARN y de qPCR - Detección directa del virus: Equipos de refrigeración - 1 refrigerador</t>
  </si>
  <si>
    <t>Equipos: Sistemas robotizados de extracción de ARN y de qPCR - Detección directa del virus: Computadoras Portátiles para control de equipos</t>
  </si>
  <si>
    <t xml:space="preserve">Equipos: Sistemas robotizados de extracción de ARN y de qPCR - Detección directa del virus: Termobloque con agitación    </t>
  </si>
  <si>
    <t xml:space="preserve">Equipos: Sistemas robotizados de extracción de ARN y de qPCR - Detección directa del virus: Mincubas geles agarosa  </t>
  </si>
  <si>
    <t xml:space="preserve">Equipos: Sistemas robotizados de extracción de ARN y de qPCR - Detección directa del virus: Cuba geles de proteínas  </t>
  </si>
  <si>
    <t>Equipos: Sistemas robotizados de extracción de ARN y de qPCR - Detección directa del virus: GridION-Nanopore con licencia de certificación</t>
  </si>
  <si>
    <t>Equipos: Sistemas robotizados de extracción de ARN y de qPCR - Detección directa del virus:  Recursos Informáticos - Storage</t>
  </si>
  <si>
    <t>Equipos: Sistemas robotizados de extracción de ARN y de qPCR - Detección directa del virus:  Cabinas de Bioseguridad BSL2</t>
  </si>
  <si>
    <t>Equipos: Sistemas robotizados de extracción de ARN y de qPCR - Detección directa del virus: Centrífugas refrigeradas con rotores</t>
  </si>
  <si>
    <t>Equipos: Sistemas robotizados de extracción de ARN y de qPCR - Detección directa del virus: Manejadora de aire con bomba de calor</t>
  </si>
  <si>
    <t>Estas dos  adquisiciones fueron remplazadas por la compra de una campana de extracción de gases en el marco de la Adenda N° 2 al COF (COVID) del Proyecto y de la Decisión CMC N° 01/20, Art. 4°.</t>
  </si>
  <si>
    <t>No se adquirieron las minicubas el monto es cero</t>
  </si>
  <si>
    <t xml:space="preserve">Insumos científicos:Adquisición de material de consumo fungible: Enzimas, Kits biológicos, Moléculas, Insumos de biología celular </t>
  </si>
  <si>
    <t>Pequeños Equipos Informaticos: PCs e impresora, Servidores, Switches</t>
  </si>
  <si>
    <t>Equipos: Laser de Alta resolucion</t>
  </si>
  <si>
    <t>Insumo cientificos:Adquisicion de material de consumo: Enzimas</t>
  </si>
  <si>
    <t>Insumo cientificos:Adquisicion de material de consumo: Electroforesis</t>
  </si>
  <si>
    <t>Insumo cientificos:Adquisicion de material de consumo: Plasticos</t>
  </si>
  <si>
    <t>Insumo cientificos:Adquisicion de material de consumo: Anticuerpos</t>
  </si>
  <si>
    <t>Insumo cientificos:Adquisicion de material de consumo: Secuenciacion</t>
  </si>
  <si>
    <t>Insumo cientificos:Adquisicion de material de consumo: Solventes</t>
  </si>
  <si>
    <t>Insumo cientificos:Adquisicion de material de consumo: Filtracion</t>
  </si>
  <si>
    <t>Insumo cientificos:Adquisicion de material de consumo:Citrometria</t>
  </si>
  <si>
    <t>Insumo cientificos:Adquisicion de material de consumo:Alimento de animales</t>
  </si>
  <si>
    <t>Insumo cientificos:Adquisicion de material de consumo fungible: Kits Biologicos</t>
  </si>
  <si>
    <t>Insumo cientificos:Adquisicion de material de consumo fungible:Insumos biologia celular</t>
  </si>
  <si>
    <t>Insumo cientificos:Adquisicion de material de consumo fungible:Moleculas</t>
  </si>
  <si>
    <t>Insumo cientificos:Adquisicion de material de consumo fungible:Reactivos</t>
  </si>
  <si>
    <t>Insumo cientificos:Adquisicion de material de consumo fungible:Cultivos</t>
  </si>
  <si>
    <t>Insumo cientificos:Adquisicion de material de consumo fungible: Espectrometria de Masa</t>
  </si>
  <si>
    <t>Insumo cientificos:Adquisicion de material de consumo fungible: Fungible</t>
  </si>
  <si>
    <t xml:space="preserve">Pequeños Equipos Preparacion de Materiales: , Lavadora </t>
  </si>
  <si>
    <t>Pequeños Equipos Preparacion de Materiales: Selladora</t>
  </si>
  <si>
    <t>Pequeños Equipos:Equipos de refrigeración y almacenamiento de muestras: Freezer -80,</t>
  </si>
  <si>
    <t>Pequeños Equipos:Equipos de refrigeración y almacenamiento de muestras: Freezer -20,</t>
  </si>
  <si>
    <t>Insumos cientificos: Validacion y uso de test en Uruguay;y transferencia hacia Paraguay - serodiagnostico COVID-19</t>
  </si>
  <si>
    <t>Insumo cientificos:Adquisicion de material de consumo: Consumibles experimentacion Animal</t>
  </si>
  <si>
    <t>Pequeños Equipos: Espectrofotómetro, Maquina de Hielo</t>
  </si>
  <si>
    <r>
      <t>Corresponde a 2 Incubadoras Costo Unitario</t>
    </r>
    <r>
      <rPr>
        <b/>
        <sz val="10"/>
        <color theme="1"/>
        <rFont val="Calibri"/>
        <family val="2"/>
        <scheme val="minor"/>
      </rPr>
      <t xml:space="preserve"> USD 5.617 C/U</t>
    </r>
  </si>
  <si>
    <r>
      <t xml:space="preserve">Equipos: Sistemas robotizados de extracción de ARN y de qPCR - Detección directa del virus: </t>
    </r>
    <r>
      <rPr>
        <b/>
        <sz val="10"/>
        <color theme="1"/>
        <rFont val="Calibri"/>
        <family val="2"/>
        <scheme val="minor"/>
      </rPr>
      <t>Cabinas de PCR con luz UV</t>
    </r>
  </si>
  <si>
    <r>
      <t xml:space="preserve">Equipos: Sistemas robotizados de extracción de ARN y de qPCR - Detección directa del virus: </t>
    </r>
    <r>
      <rPr>
        <b/>
        <sz val="10"/>
        <color theme="1"/>
        <rFont val="Calibri"/>
        <family val="2"/>
        <scheme val="minor"/>
      </rPr>
      <t>Tanque de NL2</t>
    </r>
  </si>
  <si>
    <r>
      <t>Corresponde a 2 equipos: una por un costo unitario de</t>
    </r>
    <r>
      <rPr>
        <b/>
        <sz val="10"/>
        <color theme="1"/>
        <rFont val="Calibri"/>
        <family val="2"/>
        <scheme val="minor"/>
      </rPr>
      <t xml:space="preserve">  USD 1.582 y</t>
    </r>
    <r>
      <rPr>
        <sz val="10"/>
        <color theme="1"/>
        <rFont val="Calibri"/>
        <family val="2"/>
        <scheme val="minor"/>
      </rPr>
      <t xml:space="preserve"> otra por </t>
    </r>
    <r>
      <rPr>
        <b/>
        <sz val="10"/>
        <color theme="1"/>
        <rFont val="Calibri"/>
        <family val="2"/>
        <scheme val="minor"/>
      </rPr>
      <t>USD 1.635</t>
    </r>
  </si>
  <si>
    <r>
      <t>Corresponde a 4 cabinas (</t>
    </r>
    <r>
      <rPr>
        <b/>
        <sz val="10"/>
        <color theme="1"/>
        <rFont val="Calibri"/>
        <family val="2"/>
        <scheme val="minor"/>
      </rPr>
      <t xml:space="preserve"> 2 </t>
    </r>
    <r>
      <rPr>
        <sz val="10"/>
        <color theme="1"/>
        <rFont val="Calibri"/>
        <family val="2"/>
        <scheme val="minor"/>
      </rPr>
      <t xml:space="preserve">de ellas </t>
    </r>
    <r>
      <rPr>
        <b/>
        <sz val="10"/>
        <color theme="1"/>
        <rFont val="Calibri"/>
        <family val="2"/>
        <scheme val="minor"/>
      </rPr>
      <t>por USD 8.099 c/u</t>
    </r>
    <r>
      <rPr>
        <sz val="10"/>
        <color theme="1"/>
        <rFont val="Calibri"/>
        <family val="2"/>
        <scheme val="minor"/>
      </rPr>
      <t xml:space="preserve"> , una a</t>
    </r>
    <r>
      <rPr>
        <b/>
        <sz val="10"/>
        <color theme="1"/>
        <rFont val="Calibri"/>
        <family val="2"/>
        <scheme val="minor"/>
      </rPr>
      <t xml:space="preserve"> USD 8.575 y</t>
    </r>
    <r>
      <rPr>
        <sz val="10"/>
        <color theme="1"/>
        <rFont val="Calibri"/>
        <family val="2"/>
        <scheme val="minor"/>
      </rPr>
      <t xml:space="preserve">  otra por </t>
    </r>
    <r>
      <rPr>
        <b/>
        <sz val="10"/>
        <color theme="1"/>
        <rFont val="Calibri"/>
        <family val="2"/>
        <scheme val="minor"/>
      </rPr>
      <t>USD 5.400 )</t>
    </r>
    <r>
      <rPr>
        <sz val="10"/>
        <color theme="1"/>
        <rFont val="Calibri"/>
        <family val="2"/>
        <scheme val="minor"/>
      </rPr>
      <t xml:space="preserve">   </t>
    </r>
  </si>
  <si>
    <r>
      <t xml:space="preserve">Corresponde a 2 Equipos: Una Centrifuga con rotores por </t>
    </r>
    <r>
      <rPr>
        <b/>
        <sz val="10"/>
        <color theme="1"/>
        <rFont val="Calibri"/>
        <family val="2"/>
        <scheme val="minor"/>
      </rPr>
      <t xml:space="preserve">USD 9.320 y </t>
    </r>
    <r>
      <rPr>
        <sz val="10"/>
        <color theme="1"/>
        <rFont val="Calibri"/>
        <family val="2"/>
        <scheme val="minor"/>
      </rPr>
      <t xml:space="preserve">otra centrifuga refrigeradora por </t>
    </r>
    <r>
      <rPr>
        <b/>
        <sz val="10"/>
        <color theme="1"/>
        <rFont val="Calibri"/>
        <family val="2"/>
        <scheme val="minor"/>
      </rPr>
      <t xml:space="preserve">USD 5.610  </t>
    </r>
  </si>
  <si>
    <t xml:space="preserve">Pendiente de Ejecucion Octubre 2024 a diciembre 2025 </t>
  </si>
  <si>
    <t>Pendiente de Ejecucion Octubre 2024 a diciembre 2025</t>
  </si>
  <si>
    <t>Pendiente de Ejecuciòn Octubre 2024 a diciembre 2025</t>
  </si>
  <si>
    <t>En ejecuciòn                           Julio 2012 a diciembre 2025</t>
  </si>
  <si>
    <t>Concluido                              Enero a Diciembre 2014</t>
  </si>
  <si>
    <t>Concluido                               Enero a Diciembre 2015</t>
  </si>
  <si>
    <t>Conluido                                   Enero a Diciembre 2016</t>
  </si>
  <si>
    <t>Concluido                               Enero a Diciembre 2017</t>
  </si>
  <si>
    <t>Pediente de Ejeuciòn Octubre 2024 a Diciembre 2025</t>
  </si>
  <si>
    <t>Conlcuido                                Abril  2020 a Diciembre 2022</t>
  </si>
  <si>
    <t xml:space="preserve">Concluido                        Octubre 2020 a Marzo 2021 </t>
  </si>
  <si>
    <t>Concluido                                Abril  2020 a Diciembre 2020</t>
  </si>
  <si>
    <t>Concluido                               Junio 2020 a Diciembre 2022</t>
  </si>
  <si>
    <t>Concluido                                Diciembre 2020 a Febrero 2021</t>
  </si>
  <si>
    <t>Concluido                                 Mayo 2020 a Diciembre 2020</t>
  </si>
  <si>
    <t>Concluido                                      Enero a julio 2023</t>
  </si>
  <si>
    <t>Concluido                                     Enero a julio 2023</t>
  </si>
  <si>
    <t>Concluido                               ENERO 2017 A ABRIL 2018</t>
  </si>
  <si>
    <t>En ejecuciòn                           Julio 2012 a Diciembre 2025</t>
  </si>
  <si>
    <t>Concluido                                Julio 2012 A Diciembre 2023</t>
  </si>
  <si>
    <t>En ejecuciòn                                     Julio 2012 a Diciembre 2025</t>
  </si>
  <si>
    <t>Conclusiòn                                        Julio 2012 a Diciembre 2023</t>
  </si>
  <si>
    <t>En ejecuciòn                          Julio 2012 a Diciembre 2025</t>
  </si>
  <si>
    <t>Concluido                               Junio 2019 a Junio 2023</t>
  </si>
  <si>
    <t>En ejecuciòn                            Julio 2012 a Diciembre 2025</t>
  </si>
  <si>
    <t>En ejecuciòn                                     Julio 2012 a Diciembre 25</t>
  </si>
  <si>
    <t>Concluido                                         Julio 2012 a Diciembre 2018</t>
  </si>
  <si>
    <t>En ejecuciòn                                  Enero 2023 a diciembre 2025</t>
  </si>
  <si>
    <t>En ejecuciòn                      ENERO 2017 A Diciembre 25</t>
  </si>
  <si>
    <t>En ejecucion                         Julio 2012 a Diciembre 2025</t>
  </si>
  <si>
    <t>Concluido                                Abril 2020 a Diciembre 2022</t>
  </si>
  <si>
    <t>Equipos: Sistemas robotizados de extracción de ARN y de qPCR - Detección directa del virus:  Pequeños equipos (Minicentrifugas,thermo block x 8 tubos, thermo block x96 tubos,themo top-tapa tubos,bomba de diafragma de vacio,bloque termico para 8 tubos,freezer vertical 82L, Multi-Vortex,Vortex-Mixer,Fuente de alimentacion de Electrophoresis)</t>
  </si>
  <si>
    <t xml:space="preserve">Equipos: Microscopio de alta resolucion </t>
  </si>
  <si>
    <t>Compra directa a distintos proveedores plaza y exterior</t>
  </si>
  <si>
    <t>CONCILIACION Presupuesto-Plan de Adquisiciones</t>
  </si>
  <si>
    <t>Financiamiento U$S</t>
  </si>
  <si>
    <t xml:space="preserve">Valor Total </t>
  </si>
  <si>
    <t>Componente A)-Investigación científica.Generación integrada de conocimiento a través de investigaciones coordinadas entre los diferentes centros.</t>
  </si>
  <si>
    <t>Adquisiciones previstas en el PA</t>
  </si>
  <si>
    <t>Otros gastos no vinculados con Adquisiciones</t>
  </si>
  <si>
    <t>Componente B)-Formación  de Recursos Humanos a través del Posgrado.</t>
  </si>
  <si>
    <t>Componente C)-Difusión del Conocimiento generado y publicación de los resultados de las investigaciones y simposios</t>
  </si>
  <si>
    <t>Componente D)-Incubadora de Empresas, Alquiler de Plataformas y Convenios de Vinculación</t>
  </si>
  <si>
    <t>Componente E)-Coordinación Contable</t>
  </si>
  <si>
    <t>Auditoría Externa</t>
  </si>
  <si>
    <t>Imprevistos</t>
  </si>
  <si>
    <t>TOTALES</t>
  </si>
  <si>
    <t>Compra directa (de acuerdo al manual de compra IMP).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</si>
</sst>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b/>
      <sz val="11"/>
      <color theme="0"/>
      <name val="Gill Sans MT"/>
      <family val="2"/>
    </font>
    <font>
      <b/>
      <sz val="8"/>
      <color theme="1"/>
      <name val="Gill Sans MT"/>
      <family val="2"/>
    </font>
    <font>
      <b/>
      <sz val="11"/>
      <color theme="1"/>
      <name val="Gill Sans MT"/>
      <family val="2"/>
    </font>
    <font>
      <b/>
      <sz val="9"/>
      <color theme="0"/>
      <name val="Gill Sans MT"/>
      <family val="2"/>
    </font>
    <font>
      <sz val="9"/>
      <color rgb="FFFF0000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6" fillId="2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164" fontId="3" fillId="0" borderId="0" xfId="1" applyFont="1"/>
    <xf numFmtId="0" fontId="11" fillId="3" borderId="1" xfId="0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3" borderId="0" xfId="0" applyFont="1" applyFill="1"/>
    <xf numFmtId="4" fontId="9" fillId="3" borderId="1" xfId="0" applyNumberFormat="1" applyFont="1" applyFill="1" applyBorder="1" applyAlignment="1">
      <alignment horizontal="center" vertical="center" wrapText="1"/>
    </xf>
    <xf numFmtId="4" fontId="9" fillId="3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/>
    </xf>
    <xf numFmtId="0" fontId="9" fillId="3" borderId="12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3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horizontal="center" vertical="center" wrapText="1"/>
    </xf>
    <xf numFmtId="4" fontId="9" fillId="4" borderId="24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vertical="center" wrapText="1"/>
    </xf>
    <xf numFmtId="0" fontId="9" fillId="4" borderId="22" xfId="0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0" xfId="0" applyFont="1" applyFill="1"/>
    <xf numFmtId="0" fontId="9" fillId="3" borderId="0" xfId="0" applyFont="1" applyFill="1"/>
    <xf numFmtId="0" fontId="3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4" borderId="12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center" vertical="center" wrapText="1"/>
    </xf>
    <xf numFmtId="4" fontId="9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14" fontId="9" fillId="3" borderId="12" xfId="0" applyNumberFormat="1" applyFont="1" applyFill="1" applyBorder="1" applyAlignment="1">
      <alignment horizontal="left" vertical="center" wrapText="1"/>
    </xf>
    <xf numFmtId="14" fontId="9" fillId="3" borderId="10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left" vertical="center" wrapText="1"/>
    </xf>
    <xf numFmtId="14" fontId="9" fillId="3" borderId="11" xfId="0" applyNumberFormat="1" applyFont="1" applyFill="1" applyBorder="1" applyAlignment="1">
      <alignment horizontal="left" vertical="center" wrapText="1"/>
    </xf>
    <xf numFmtId="4" fontId="9" fillId="3" borderId="19" xfId="0" applyNumberFormat="1" applyFont="1" applyFill="1" applyBorder="1" applyAlignment="1">
      <alignment horizontal="left" vertical="center" wrapText="1"/>
    </xf>
    <xf numFmtId="17" fontId="9" fillId="3" borderId="1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3" borderId="10" xfId="0" applyFont="1" applyFill="1" applyBorder="1" applyAlignment="1">
      <alignment horizontal="left" vertical="center" wrapText="1" shrinkToFi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7" fillId="7" borderId="45" xfId="0" applyFont="1" applyFill="1" applyBorder="1" applyAlignment="1">
      <alignment horizontal="center" vertical="center" wrapText="1"/>
    </xf>
    <xf numFmtId="4" fontId="15" fillId="7" borderId="46" xfId="0" applyNumberFormat="1" applyFont="1" applyFill="1" applyBorder="1" applyAlignment="1">
      <alignment horizontal="center" vertical="center" wrapText="1"/>
    </xf>
    <xf numFmtId="4" fontId="15" fillId="7" borderId="47" xfId="0" applyNumberFormat="1" applyFont="1" applyFill="1" applyBorder="1" applyAlignment="1">
      <alignment horizontal="center" vertical="center" wrapText="1"/>
    </xf>
    <xf numFmtId="4" fontId="14" fillId="7" borderId="38" xfId="0" applyNumberFormat="1" applyFont="1" applyFill="1" applyBorder="1" applyAlignment="1">
      <alignment horizontal="center" vertical="center" wrapText="1"/>
    </xf>
    <xf numFmtId="0" fontId="17" fillId="8" borderId="45" xfId="0" applyFont="1" applyFill="1" applyBorder="1" applyAlignment="1">
      <alignment horizontal="center" vertical="center" wrapText="1"/>
    </xf>
    <xf numFmtId="4" fontId="15" fillId="8" borderId="46" xfId="0" applyNumberFormat="1" applyFont="1" applyFill="1" applyBorder="1" applyAlignment="1">
      <alignment horizontal="center" vertical="center" wrapText="1"/>
    </xf>
    <xf numFmtId="4" fontId="14" fillId="8" borderId="49" xfId="0" applyNumberFormat="1" applyFont="1" applyFill="1" applyBorder="1" applyAlignment="1">
      <alignment horizontal="center" vertical="center" wrapText="1"/>
    </xf>
    <xf numFmtId="4" fontId="14" fillId="7" borderId="46" xfId="0" applyNumberFormat="1" applyFont="1" applyFill="1" applyBorder="1" applyAlignment="1">
      <alignment horizontal="center" vertical="center" wrapText="1"/>
    </xf>
    <xf numFmtId="4" fontId="14" fillId="7" borderId="49" xfId="0" applyNumberFormat="1" applyFont="1" applyFill="1" applyBorder="1" applyAlignment="1">
      <alignment horizontal="center" vertical="center" wrapText="1"/>
    </xf>
    <xf numFmtId="4" fontId="15" fillId="8" borderId="5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7" borderId="52" xfId="0" applyFont="1" applyFill="1" applyBorder="1" applyAlignment="1">
      <alignment horizontal="center" vertical="center" wrapText="1"/>
    </xf>
    <xf numFmtId="4" fontId="15" fillId="7" borderId="42" xfId="0" applyNumberFormat="1" applyFont="1" applyFill="1" applyBorder="1" applyAlignment="1">
      <alignment horizontal="center" vertical="center" wrapText="1"/>
    </xf>
    <xf numFmtId="4" fontId="14" fillId="7" borderId="43" xfId="0" applyNumberFormat="1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4" fontId="15" fillId="7" borderId="53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5" borderId="54" xfId="0" applyFont="1" applyFill="1" applyBorder="1" applyAlignment="1">
      <alignment horizontal="center" vertical="center" wrapText="1"/>
    </xf>
    <xf numFmtId="4" fontId="19" fillId="5" borderId="53" xfId="0" applyNumberFormat="1" applyFont="1" applyFill="1" applyBorder="1" applyAlignment="1">
      <alignment horizontal="center" vertical="center" wrapText="1"/>
    </xf>
    <xf numFmtId="4" fontId="20" fillId="7" borderId="46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4" fontId="9" fillId="3" borderId="12" xfId="0" applyNumberFormat="1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6" fillId="5" borderId="44" xfId="0" applyFont="1" applyFill="1" applyBorder="1" applyAlignment="1">
      <alignment horizontal="left" vertical="center" wrapText="1"/>
    </xf>
    <xf numFmtId="0" fontId="16" fillId="5" borderId="50" xfId="0" applyFont="1" applyFill="1" applyBorder="1" applyAlignment="1">
      <alignment horizontal="left" vertical="center" wrapText="1"/>
    </xf>
    <xf numFmtId="0" fontId="16" fillId="5" borderId="36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left" vertical="center" wrapText="1"/>
    </xf>
    <xf numFmtId="0" fontId="12" fillId="5" borderId="50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4E35D828-F67F-4749-88CD-C618A5BDADDD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66FF33"/>
      <color rgb="FFD8E4B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52"/>
  <sheetViews>
    <sheetView zoomScale="85" zoomScaleNormal="85" zoomScalePageLayoutView="90" workbookViewId="0">
      <pane ySplit="9" topLeftCell="A97" activePane="bottomLeft" state="frozen"/>
      <selection pane="bottomLeft" activeCell="P97" sqref="P97"/>
    </sheetView>
  </sheetViews>
  <sheetFormatPr baseColWidth="10" defaultColWidth="21.28515625" defaultRowHeight="12.75"/>
  <cols>
    <col min="1" max="1" width="12.28515625" style="4" customWidth="1"/>
    <col min="2" max="3" width="21.28515625" style="1"/>
    <col min="4" max="4" width="32.5703125" style="1" customWidth="1"/>
    <col min="5" max="5" width="7.28515625" style="44" bestFit="1" customWidth="1"/>
    <col min="6" max="6" width="12.42578125" style="1" bestFit="1" customWidth="1"/>
    <col min="7" max="7" width="15.7109375" style="1" bestFit="1" customWidth="1"/>
    <col min="8" max="8" width="11.7109375" style="1" bestFit="1" customWidth="1"/>
    <col min="9" max="9" width="10.85546875" style="1" bestFit="1" customWidth="1"/>
    <col min="10" max="10" width="16.42578125" style="1" customWidth="1"/>
    <col min="11" max="11" width="37.140625" style="1" bestFit="1" customWidth="1"/>
    <col min="12" max="12" width="22.28515625" style="1" bestFit="1" customWidth="1"/>
    <col min="13" max="13" width="22.85546875" style="101" bestFit="1" customWidth="1"/>
    <col min="14" max="48" width="21.28515625" style="41"/>
    <col min="49" max="16384" width="21.28515625" style="1"/>
  </cols>
  <sheetData>
    <row r="1" spans="1:48" ht="13.5" thickBot="1"/>
    <row r="2" spans="1:48" ht="21">
      <c r="A2" s="85" t="s">
        <v>16</v>
      </c>
      <c r="B2" s="3"/>
      <c r="C2" s="3"/>
      <c r="D2" s="3"/>
      <c r="E2" s="45"/>
      <c r="F2" s="3"/>
      <c r="G2" s="3"/>
      <c r="H2" s="3"/>
      <c r="I2" s="3"/>
      <c r="J2" s="3"/>
      <c r="K2" s="3"/>
      <c r="L2" s="3"/>
      <c r="M2" s="102"/>
    </row>
    <row r="3" spans="1:48" ht="21">
      <c r="A3" s="93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103"/>
    </row>
    <row r="4" spans="1:48">
      <c r="A4" s="141"/>
      <c r="B4" s="142"/>
      <c r="C4" s="142"/>
      <c r="D4" s="141" t="s">
        <v>38</v>
      </c>
      <c r="E4" s="141" t="s">
        <v>39</v>
      </c>
      <c r="F4" s="141" t="s">
        <v>40</v>
      </c>
      <c r="G4" s="141" t="s">
        <v>41</v>
      </c>
      <c r="H4" s="141" t="s">
        <v>44</v>
      </c>
      <c r="I4" s="141"/>
      <c r="J4" s="141"/>
      <c r="K4" s="141" t="s">
        <v>1</v>
      </c>
      <c r="L4" s="141" t="s">
        <v>2</v>
      </c>
      <c r="M4" s="141" t="s">
        <v>3</v>
      </c>
    </row>
    <row r="5" spans="1:48">
      <c r="A5" s="142"/>
      <c r="B5" s="142"/>
      <c r="C5" s="142"/>
      <c r="D5" s="141"/>
      <c r="E5" s="141"/>
      <c r="F5" s="141"/>
      <c r="G5" s="142"/>
      <c r="H5" s="142"/>
      <c r="I5" s="142"/>
      <c r="J5" s="142"/>
      <c r="K5" s="142"/>
      <c r="L5" s="142"/>
      <c r="M5" s="142"/>
    </row>
    <row r="6" spans="1:48">
      <c r="A6" s="142"/>
      <c r="B6" s="142"/>
      <c r="C6" s="142"/>
      <c r="D6" s="141"/>
      <c r="E6" s="141"/>
      <c r="F6" s="141"/>
      <c r="G6" s="142"/>
      <c r="H6" s="142"/>
      <c r="I6" s="142"/>
      <c r="J6" s="142"/>
      <c r="K6" s="142"/>
      <c r="L6" s="142"/>
      <c r="M6" s="142"/>
    </row>
    <row r="7" spans="1:48">
      <c r="A7" s="141" t="s">
        <v>37</v>
      </c>
      <c r="B7" s="141" t="s">
        <v>0</v>
      </c>
      <c r="C7" s="142"/>
      <c r="D7" s="141"/>
      <c r="E7" s="141"/>
      <c r="F7" s="141"/>
      <c r="G7" s="142"/>
      <c r="H7" s="141" t="s">
        <v>4</v>
      </c>
      <c r="I7" s="141" t="s">
        <v>42</v>
      </c>
      <c r="J7" s="141" t="s">
        <v>43</v>
      </c>
      <c r="K7" s="142"/>
      <c r="L7" s="142"/>
      <c r="M7" s="142"/>
    </row>
    <row r="8" spans="1:48">
      <c r="A8" s="142"/>
      <c r="B8" s="142"/>
      <c r="C8" s="142"/>
      <c r="D8" s="141"/>
      <c r="E8" s="141"/>
      <c r="F8" s="141"/>
      <c r="G8" s="142"/>
      <c r="H8" s="142"/>
      <c r="I8" s="142"/>
      <c r="J8" s="142"/>
      <c r="K8" s="142"/>
      <c r="L8" s="142"/>
      <c r="M8" s="142"/>
    </row>
    <row r="9" spans="1:48">
      <c r="A9" s="142"/>
      <c r="B9" s="142"/>
      <c r="C9" s="142"/>
      <c r="D9" s="141"/>
      <c r="E9" s="141"/>
      <c r="F9" s="141"/>
      <c r="G9" s="142"/>
      <c r="H9" s="142"/>
      <c r="I9" s="142"/>
      <c r="J9" s="142"/>
      <c r="K9" s="142"/>
      <c r="L9" s="142"/>
      <c r="M9" s="142"/>
    </row>
    <row r="10" spans="1:48" ht="75">
      <c r="A10" s="86"/>
      <c r="B10" s="80"/>
      <c r="C10" s="80"/>
      <c r="D10" s="82" t="s">
        <v>5</v>
      </c>
      <c r="E10" s="83"/>
      <c r="F10" s="82"/>
      <c r="G10" s="84"/>
      <c r="H10" s="84"/>
      <c r="I10" s="84"/>
      <c r="J10" s="84"/>
      <c r="K10" s="84"/>
      <c r="L10" s="84"/>
      <c r="M10" s="84"/>
    </row>
    <row r="11" spans="1:48" s="11" customFormat="1" ht="51">
      <c r="A11" s="8">
        <v>1</v>
      </c>
      <c r="B11" s="139" t="s">
        <v>204</v>
      </c>
      <c r="C11" s="139"/>
      <c r="D11" s="21" t="s">
        <v>35</v>
      </c>
      <c r="E11" s="14">
        <v>1</v>
      </c>
      <c r="F11" s="20">
        <f>+G11</f>
        <v>498100</v>
      </c>
      <c r="G11" s="12">
        <f>+H11+J11</f>
        <v>498100</v>
      </c>
      <c r="H11" s="13">
        <v>497800</v>
      </c>
      <c r="I11" s="13">
        <v>0</v>
      </c>
      <c r="J11" s="13">
        <v>300</v>
      </c>
      <c r="K11" s="17" t="s">
        <v>219</v>
      </c>
      <c r="L11" s="14" t="s">
        <v>172</v>
      </c>
      <c r="M11" s="14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</row>
    <row r="12" spans="1:48" s="11" customFormat="1" ht="51">
      <c r="A12" s="8">
        <v>2</v>
      </c>
      <c r="B12" s="139" t="s">
        <v>142</v>
      </c>
      <c r="C12" s="139"/>
      <c r="D12" s="21" t="s">
        <v>35</v>
      </c>
      <c r="E12" s="14">
        <v>1</v>
      </c>
      <c r="F12" s="20">
        <f>+G12</f>
        <v>182400</v>
      </c>
      <c r="G12" s="12">
        <f>+H12+J12</f>
        <v>182400</v>
      </c>
      <c r="H12" s="13">
        <v>182200</v>
      </c>
      <c r="I12" s="13">
        <v>0</v>
      </c>
      <c r="J12" s="13">
        <v>200</v>
      </c>
      <c r="K12" s="17" t="s">
        <v>219</v>
      </c>
      <c r="L12" s="14" t="s">
        <v>173</v>
      </c>
      <c r="M12" s="14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</row>
    <row r="13" spans="1:48" s="11" customFormat="1" ht="51">
      <c r="A13" s="8">
        <v>3</v>
      </c>
      <c r="B13" s="139" t="s">
        <v>45</v>
      </c>
      <c r="C13" s="139"/>
      <c r="D13" s="21" t="s">
        <v>35</v>
      </c>
      <c r="E13" s="14">
        <v>1</v>
      </c>
      <c r="F13" s="20">
        <f>+G13</f>
        <v>45200</v>
      </c>
      <c r="G13" s="12">
        <f>H13+I13+J13</f>
        <v>45200</v>
      </c>
      <c r="H13" s="13">
        <v>45000</v>
      </c>
      <c r="I13" s="13">
        <v>0</v>
      </c>
      <c r="J13" s="13">
        <v>200</v>
      </c>
      <c r="K13" s="17" t="s">
        <v>219</v>
      </c>
      <c r="L13" s="14" t="s">
        <v>173</v>
      </c>
      <c r="M13" s="14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</row>
    <row r="14" spans="1:48" s="11" customFormat="1">
      <c r="A14" s="26"/>
      <c r="B14" s="52"/>
      <c r="C14" s="52"/>
      <c r="D14" s="23" t="s">
        <v>36</v>
      </c>
      <c r="E14" s="6"/>
      <c r="F14" s="23"/>
      <c r="G14" s="19">
        <f>SUM(G11:G13)</f>
        <v>725700</v>
      </c>
      <c r="H14" s="19">
        <f>SUM(H11:H13)</f>
        <v>725000</v>
      </c>
      <c r="I14" s="19">
        <f>SUM(I11:I13)</f>
        <v>0</v>
      </c>
      <c r="J14" s="19">
        <f>SUM(J11:J13)</f>
        <v>700</v>
      </c>
      <c r="K14" s="19"/>
      <c r="L14" s="19"/>
      <c r="M14" s="99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</row>
    <row r="15" spans="1:48" s="11" customFormat="1" ht="63.75">
      <c r="A15" s="8">
        <v>4</v>
      </c>
      <c r="B15" s="139" t="s">
        <v>140</v>
      </c>
      <c r="C15" s="139"/>
      <c r="D15" s="21" t="s">
        <v>17</v>
      </c>
      <c r="E15" s="14"/>
      <c r="F15" s="21"/>
      <c r="G15" s="13">
        <f>+H15+I15+J15</f>
        <v>573416.14066546806</v>
      </c>
      <c r="H15" s="13">
        <f>277691.140665468-225</f>
        <v>277466.140665468</v>
      </c>
      <c r="I15" s="15">
        <f>295950</f>
        <v>295950</v>
      </c>
      <c r="J15" s="15">
        <v>0</v>
      </c>
      <c r="K15" s="114" t="s">
        <v>205</v>
      </c>
      <c r="L15" s="17" t="s">
        <v>175</v>
      </c>
      <c r="M15" s="14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</row>
    <row r="16" spans="1:48" s="11" customFormat="1" ht="63.75">
      <c r="A16" s="8">
        <v>5</v>
      </c>
      <c r="B16" s="139" t="s">
        <v>143</v>
      </c>
      <c r="C16" s="139"/>
      <c r="D16" s="21" t="s">
        <v>17</v>
      </c>
      <c r="E16" s="14"/>
      <c r="F16" s="21"/>
      <c r="G16" s="13">
        <f>+H16+J16+I16</f>
        <v>198300</v>
      </c>
      <c r="H16" s="13">
        <v>48000</v>
      </c>
      <c r="I16" s="15">
        <v>150000</v>
      </c>
      <c r="J16" s="15">
        <v>300</v>
      </c>
      <c r="K16" s="17" t="s">
        <v>219</v>
      </c>
      <c r="L16" s="14" t="s">
        <v>174</v>
      </c>
      <c r="M16" s="14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</row>
    <row r="17" spans="1:48" s="11" customFormat="1" ht="63.75">
      <c r="A17" s="8">
        <v>6</v>
      </c>
      <c r="B17" s="139" t="s">
        <v>144</v>
      </c>
      <c r="C17" s="139"/>
      <c r="D17" s="21" t="s">
        <v>17</v>
      </c>
      <c r="E17" s="14"/>
      <c r="F17" s="21"/>
      <c r="G17" s="13">
        <f t="shared" ref="G17:G32" si="0">+H17+J17</f>
        <v>2440</v>
      </c>
      <c r="H17" s="13">
        <v>2000</v>
      </c>
      <c r="I17" s="15">
        <v>0</v>
      </c>
      <c r="J17" s="15">
        <v>440</v>
      </c>
      <c r="K17" s="17" t="s">
        <v>219</v>
      </c>
      <c r="L17" s="14" t="s">
        <v>174</v>
      </c>
      <c r="M17" s="14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</row>
    <row r="18" spans="1:48" s="11" customFormat="1" ht="63.75">
      <c r="A18" s="8">
        <v>7</v>
      </c>
      <c r="B18" s="139" t="s">
        <v>145</v>
      </c>
      <c r="C18" s="139"/>
      <c r="D18" s="21" t="s">
        <v>17</v>
      </c>
      <c r="E18" s="14"/>
      <c r="F18" s="21"/>
      <c r="G18" s="13">
        <f t="shared" si="0"/>
        <v>80600</v>
      </c>
      <c r="H18" s="13">
        <v>80000</v>
      </c>
      <c r="I18" s="15">
        <v>0</v>
      </c>
      <c r="J18" s="15">
        <v>600</v>
      </c>
      <c r="K18" s="17" t="s">
        <v>219</v>
      </c>
      <c r="L18" s="14" t="s">
        <v>174</v>
      </c>
      <c r="M18" s="14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</row>
    <row r="19" spans="1:48" s="11" customFormat="1" ht="63.75">
      <c r="A19" s="8">
        <v>8</v>
      </c>
      <c r="B19" s="139" t="s">
        <v>146</v>
      </c>
      <c r="C19" s="139"/>
      <c r="D19" s="21" t="s">
        <v>17</v>
      </c>
      <c r="E19" s="14"/>
      <c r="F19" s="21"/>
      <c r="G19" s="13">
        <f t="shared" si="0"/>
        <v>44800</v>
      </c>
      <c r="H19" s="13">
        <v>44500</v>
      </c>
      <c r="I19" s="15">
        <v>0</v>
      </c>
      <c r="J19" s="15">
        <v>300</v>
      </c>
      <c r="K19" s="17" t="s">
        <v>219</v>
      </c>
      <c r="L19" s="14" t="s">
        <v>174</v>
      </c>
      <c r="M19" s="14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</row>
    <row r="20" spans="1:48" s="11" customFormat="1" ht="63.75">
      <c r="A20" s="8">
        <v>9</v>
      </c>
      <c r="B20" s="139" t="s">
        <v>147</v>
      </c>
      <c r="C20" s="139"/>
      <c r="D20" s="21" t="s">
        <v>17</v>
      </c>
      <c r="E20" s="14"/>
      <c r="F20" s="21"/>
      <c r="G20" s="13">
        <f t="shared" si="0"/>
        <v>71350</v>
      </c>
      <c r="H20" s="13">
        <v>71050</v>
      </c>
      <c r="I20" s="15">
        <v>0</v>
      </c>
      <c r="J20" s="15">
        <v>300</v>
      </c>
      <c r="K20" s="17" t="s">
        <v>219</v>
      </c>
      <c r="L20" s="14" t="s">
        <v>174</v>
      </c>
      <c r="M20" s="14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</row>
    <row r="21" spans="1:48" s="11" customFormat="1" ht="63.75">
      <c r="A21" s="8">
        <v>10</v>
      </c>
      <c r="B21" s="139" t="s">
        <v>148</v>
      </c>
      <c r="C21" s="139"/>
      <c r="D21" s="21" t="s">
        <v>17</v>
      </c>
      <c r="E21" s="14"/>
      <c r="F21" s="21"/>
      <c r="G21" s="13">
        <f t="shared" si="0"/>
        <v>8540</v>
      </c>
      <c r="H21" s="13">
        <v>7000</v>
      </c>
      <c r="I21" s="15"/>
      <c r="J21" s="15">
        <v>1540</v>
      </c>
      <c r="K21" s="17" t="s">
        <v>219</v>
      </c>
      <c r="L21" s="14" t="s">
        <v>174</v>
      </c>
      <c r="M21" s="14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</row>
    <row r="22" spans="1:48" s="11" customFormat="1" ht="63.75">
      <c r="A22" s="8">
        <v>11</v>
      </c>
      <c r="B22" s="139" t="s">
        <v>149</v>
      </c>
      <c r="C22" s="139"/>
      <c r="D22" s="21" t="s">
        <v>17</v>
      </c>
      <c r="E22" s="14"/>
      <c r="F22" s="21"/>
      <c r="G22" s="13">
        <f t="shared" si="0"/>
        <v>16470</v>
      </c>
      <c r="H22" s="13">
        <v>13500</v>
      </c>
      <c r="I22" s="15">
        <v>0</v>
      </c>
      <c r="J22" s="13">
        <v>2970</v>
      </c>
      <c r="K22" s="17" t="s">
        <v>219</v>
      </c>
      <c r="L22" s="14" t="s">
        <v>174</v>
      </c>
      <c r="M22" s="14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</row>
    <row r="23" spans="1:48" s="11" customFormat="1" ht="63.75">
      <c r="A23" s="8">
        <v>12</v>
      </c>
      <c r="B23" s="139" t="s">
        <v>164</v>
      </c>
      <c r="C23" s="139"/>
      <c r="D23" s="21" t="s">
        <v>17</v>
      </c>
      <c r="E23" s="14"/>
      <c r="F23" s="21"/>
      <c r="G23" s="13">
        <f t="shared" si="0"/>
        <v>45400</v>
      </c>
      <c r="H23" s="13">
        <v>45000</v>
      </c>
      <c r="I23" s="15">
        <v>0</v>
      </c>
      <c r="J23" s="13">
        <v>400</v>
      </c>
      <c r="K23" s="17" t="s">
        <v>219</v>
      </c>
      <c r="L23" s="14" t="s">
        <v>174</v>
      </c>
      <c r="M23" s="14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</row>
    <row r="24" spans="1:48" s="11" customFormat="1" ht="63.75">
      <c r="A24" s="8">
        <v>13</v>
      </c>
      <c r="B24" s="139" t="s">
        <v>150</v>
      </c>
      <c r="C24" s="139"/>
      <c r="D24" s="21" t="s">
        <v>17</v>
      </c>
      <c r="E24" s="14"/>
      <c r="F24" s="21"/>
      <c r="G24" s="13">
        <f t="shared" si="0"/>
        <v>27084</v>
      </c>
      <c r="H24" s="13">
        <v>22200</v>
      </c>
      <c r="I24" s="15">
        <v>0</v>
      </c>
      <c r="J24" s="13">
        <v>4884</v>
      </c>
      <c r="K24" s="17" t="s">
        <v>219</v>
      </c>
      <c r="L24" s="14" t="s">
        <v>174</v>
      </c>
      <c r="M24" s="14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</row>
    <row r="25" spans="1:48" s="11" customFormat="1" ht="63.75">
      <c r="A25" s="8">
        <v>14</v>
      </c>
      <c r="B25" s="139" t="s">
        <v>151</v>
      </c>
      <c r="C25" s="139"/>
      <c r="D25" s="21" t="s">
        <v>17</v>
      </c>
      <c r="E25" s="14"/>
      <c r="F25" s="21"/>
      <c r="G25" s="13">
        <f t="shared" si="0"/>
        <v>76679</v>
      </c>
      <c r="H25" s="13">
        <v>76000</v>
      </c>
      <c r="I25" s="13">
        <v>0</v>
      </c>
      <c r="J25" s="13">
        <v>679</v>
      </c>
      <c r="K25" s="17" t="s">
        <v>219</v>
      </c>
      <c r="L25" s="14" t="s">
        <v>174</v>
      </c>
      <c r="M25" s="14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</row>
    <row r="26" spans="1:48" s="11" customFormat="1" ht="63.75">
      <c r="A26" s="8">
        <v>15</v>
      </c>
      <c r="B26" s="139" t="s">
        <v>152</v>
      </c>
      <c r="C26" s="139"/>
      <c r="D26" s="21" t="s">
        <v>17</v>
      </c>
      <c r="E26" s="14"/>
      <c r="F26" s="21"/>
      <c r="G26" s="13">
        <f t="shared" si="0"/>
        <v>140800</v>
      </c>
      <c r="H26" s="13">
        <v>140000</v>
      </c>
      <c r="I26" s="13">
        <v>0</v>
      </c>
      <c r="J26" s="13">
        <v>800</v>
      </c>
      <c r="K26" s="17" t="s">
        <v>219</v>
      </c>
      <c r="L26" s="14" t="s">
        <v>174</v>
      </c>
      <c r="M26" s="14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</row>
    <row r="27" spans="1:48" s="11" customFormat="1" ht="63.75">
      <c r="A27" s="8">
        <v>16</v>
      </c>
      <c r="B27" s="139" t="s">
        <v>153</v>
      </c>
      <c r="C27" s="139"/>
      <c r="D27" s="21" t="s">
        <v>17</v>
      </c>
      <c r="E27" s="14"/>
      <c r="F27" s="21"/>
      <c r="G27" s="13">
        <f t="shared" si="0"/>
        <v>24400</v>
      </c>
      <c r="H27" s="13">
        <v>20000</v>
      </c>
      <c r="I27" s="13">
        <v>0</v>
      </c>
      <c r="J27" s="13">
        <v>4400</v>
      </c>
      <c r="K27" s="17" t="s">
        <v>219</v>
      </c>
      <c r="L27" s="14" t="s">
        <v>174</v>
      </c>
      <c r="M27" s="14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</row>
    <row r="28" spans="1:48" s="11" customFormat="1" ht="63.75">
      <c r="A28" s="8">
        <v>17</v>
      </c>
      <c r="B28" s="139" t="s">
        <v>154</v>
      </c>
      <c r="C28" s="139"/>
      <c r="D28" s="21" t="s">
        <v>17</v>
      </c>
      <c r="E28" s="14"/>
      <c r="F28" s="21"/>
      <c r="G28" s="13">
        <f t="shared" si="0"/>
        <v>40300</v>
      </c>
      <c r="H28" s="13">
        <v>40000</v>
      </c>
      <c r="I28" s="13">
        <v>0</v>
      </c>
      <c r="J28" s="13">
        <v>300</v>
      </c>
      <c r="K28" s="17" t="s">
        <v>219</v>
      </c>
      <c r="L28" s="14" t="s">
        <v>174</v>
      </c>
      <c r="M28" s="14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</row>
    <row r="29" spans="1:48" s="11" customFormat="1" ht="63.75">
      <c r="A29" s="8">
        <v>18</v>
      </c>
      <c r="B29" s="139" t="s">
        <v>155</v>
      </c>
      <c r="C29" s="139"/>
      <c r="D29" s="21" t="s">
        <v>17</v>
      </c>
      <c r="E29" s="14"/>
      <c r="F29" s="21"/>
      <c r="G29" s="13">
        <f t="shared" si="0"/>
        <v>170900</v>
      </c>
      <c r="H29" s="13">
        <v>170000</v>
      </c>
      <c r="I29" s="13">
        <v>0</v>
      </c>
      <c r="J29" s="13">
        <v>900</v>
      </c>
      <c r="K29" s="17" t="s">
        <v>219</v>
      </c>
      <c r="L29" s="14" t="s">
        <v>174</v>
      </c>
      <c r="M29" s="14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</row>
    <row r="30" spans="1:48" s="11" customFormat="1" ht="63.75">
      <c r="A30" s="8">
        <v>19</v>
      </c>
      <c r="B30" s="139" t="s">
        <v>156</v>
      </c>
      <c r="C30" s="139"/>
      <c r="D30" s="21" t="s">
        <v>17</v>
      </c>
      <c r="E30" s="14"/>
      <c r="F30" s="21"/>
      <c r="G30" s="13">
        <f t="shared" si="0"/>
        <v>15860</v>
      </c>
      <c r="H30" s="13">
        <v>13000</v>
      </c>
      <c r="I30" s="13">
        <v>0</v>
      </c>
      <c r="J30" s="13">
        <v>2860</v>
      </c>
      <c r="K30" s="17" t="s">
        <v>219</v>
      </c>
      <c r="L30" s="14" t="s">
        <v>174</v>
      </c>
      <c r="M30" s="14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</row>
    <row r="31" spans="1:48" s="11" customFormat="1" ht="63.75">
      <c r="A31" s="8">
        <v>20</v>
      </c>
      <c r="B31" s="139" t="s">
        <v>157</v>
      </c>
      <c r="C31" s="139"/>
      <c r="D31" s="21" t="s">
        <v>17</v>
      </c>
      <c r="E31" s="14"/>
      <c r="F31" s="21"/>
      <c r="G31" s="13">
        <f t="shared" si="0"/>
        <v>12800</v>
      </c>
      <c r="H31" s="13">
        <v>12500</v>
      </c>
      <c r="I31" s="15">
        <v>0</v>
      </c>
      <c r="J31" s="15">
        <v>300</v>
      </c>
      <c r="K31" s="17" t="s">
        <v>219</v>
      </c>
      <c r="L31" s="14" t="s">
        <v>174</v>
      </c>
      <c r="M31" s="14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</row>
    <row r="32" spans="1:48" s="11" customFormat="1" ht="63.75">
      <c r="A32" s="8">
        <v>21</v>
      </c>
      <c r="B32" s="139" t="s">
        <v>158</v>
      </c>
      <c r="C32" s="139"/>
      <c r="D32" s="21" t="s">
        <v>17</v>
      </c>
      <c r="E32" s="14"/>
      <c r="F32" s="21"/>
      <c r="G32" s="13">
        <f t="shared" si="0"/>
        <v>11285</v>
      </c>
      <c r="H32" s="13">
        <v>9250</v>
      </c>
      <c r="I32" s="15">
        <v>0</v>
      </c>
      <c r="J32" s="15">
        <v>2035</v>
      </c>
      <c r="K32" s="17" t="s">
        <v>219</v>
      </c>
      <c r="L32" s="14" t="s">
        <v>174</v>
      </c>
      <c r="M32" s="14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</row>
    <row r="33" spans="1:48" s="11" customFormat="1" ht="63.75">
      <c r="A33" s="8">
        <v>22</v>
      </c>
      <c r="B33" s="139" t="s">
        <v>47</v>
      </c>
      <c r="C33" s="139"/>
      <c r="D33" s="21" t="s">
        <v>17</v>
      </c>
      <c r="E33" s="14">
        <v>1</v>
      </c>
      <c r="F33" s="21"/>
      <c r="G33" s="13">
        <f>+H33+I33+J33</f>
        <v>8050.21</v>
      </c>
      <c r="H33" s="13">
        <v>8050.21</v>
      </c>
      <c r="I33" s="13">
        <v>0</v>
      </c>
      <c r="J33" s="13">
        <v>0</v>
      </c>
      <c r="K33" s="115" t="s">
        <v>205</v>
      </c>
      <c r="L33" s="14" t="s">
        <v>176</v>
      </c>
      <c r="M33" s="14" t="s">
        <v>46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</row>
    <row r="34" spans="1:48" s="11" customFormat="1" ht="89.25">
      <c r="A34" s="8">
        <f t="shared" ref="A34:A87" si="1">+A33+1</f>
        <v>23</v>
      </c>
      <c r="B34" s="139" t="s">
        <v>49</v>
      </c>
      <c r="C34" s="139"/>
      <c r="D34" s="21" t="s">
        <v>17</v>
      </c>
      <c r="E34" s="14">
        <v>1</v>
      </c>
      <c r="F34" s="21"/>
      <c r="G34" s="13">
        <f t="shared" ref="G34:G75" si="2">+H34+I34+J34</f>
        <v>6000.05</v>
      </c>
      <c r="H34" s="13">
        <v>6000.05</v>
      </c>
      <c r="I34" s="13">
        <v>0</v>
      </c>
      <c r="J34" s="13">
        <v>0</v>
      </c>
      <c r="K34" s="115" t="s">
        <v>205</v>
      </c>
      <c r="L34" s="14" t="s">
        <v>176</v>
      </c>
      <c r="M34" s="14" t="s">
        <v>48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</row>
    <row r="35" spans="1:48" s="11" customFormat="1" ht="63.75">
      <c r="A35" s="8">
        <f t="shared" si="1"/>
        <v>24</v>
      </c>
      <c r="B35" s="139" t="s">
        <v>51</v>
      </c>
      <c r="C35" s="139"/>
      <c r="D35" s="21" t="s">
        <v>17</v>
      </c>
      <c r="E35" s="14">
        <v>1</v>
      </c>
      <c r="F35" s="21"/>
      <c r="G35" s="13">
        <f t="shared" si="2"/>
        <v>6406.33</v>
      </c>
      <c r="H35" s="13">
        <v>6406.33</v>
      </c>
      <c r="I35" s="13">
        <v>0</v>
      </c>
      <c r="J35" s="13">
        <v>0</v>
      </c>
      <c r="K35" s="115" t="s">
        <v>205</v>
      </c>
      <c r="L35" s="14" t="s">
        <v>176</v>
      </c>
      <c r="M35" s="14" t="s">
        <v>50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</row>
    <row r="36" spans="1:48" s="11" customFormat="1" ht="114.75">
      <c r="A36" s="8">
        <f t="shared" si="1"/>
        <v>25</v>
      </c>
      <c r="B36" s="139" t="s">
        <v>53</v>
      </c>
      <c r="C36" s="139"/>
      <c r="D36" s="21" t="s">
        <v>17</v>
      </c>
      <c r="E36" s="14">
        <v>1</v>
      </c>
      <c r="F36" s="21"/>
      <c r="G36" s="13">
        <f t="shared" si="2"/>
        <v>3030</v>
      </c>
      <c r="H36" s="13">
        <v>3030</v>
      </c>
      <c r="I36" s="13">
        <v>0</v>
      </c>
      <c r="J36" s="13">
        <v>0</v>
      </c>
      <c r="K36" s="115" t="s">
        <v>205</v>
      </c>
      <c r="L36" s="14" t="s">
        <v>176</v>
      </c>
      <c r="M36" s="14" t="s">
        <v>52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</row>
    <row r="37" spans="1:48" s="11" customFormat="1" ht="63.75">
      <c r="A37" s="8">
        <f t="shared" si="1"/>
        <v>26</v>
      </c>
      <c r="B37" s="139" t="s">
        <v>55</v>
      </c>
      <c r="C37" s="139"/>
      <c r="D37" s="21" t="s">
        <v>17</v>
      </c>
      <c r="E37" s="14">
        <v>1</v>
      </c>
      <c r="F37" s="21"/>
      <c r="G37" s="13">
        <f t="shared" si="2"/>
        <v>4650</v>
      </c>
      <c r="H37" s="13">
        <v>4650</v>
      </c>
      <c r="I37" s="13">
        <v>0</v>
      </c>
      <c r="J37" s="13">
        <v>0</v>
      </c>
      <c r="K37" s="115" t="s">
        <v>205</v>
      </c>
      <c r="L37" s="14" t="s">
        <v>176</v>
      </c>
      <c r="M37" s="14" t="s">
        <v>54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</row>
    <row r="38" spans="1:48" s="11" customFormat="1" ht="89.25">
      <c r="A38" s="8">
        <f t="shared" si="1"/>
        <v>27</v>
      </c>
      <c r="B38" s="139" t="s">
        <v>57</v>
      </c>
      <c r="C38" s="139"/>
      <c r="D38" s="21" t="s">
        <v>17</v>
      </c>
      <c r="E38" s="14">
        <v>1</v>
      </c>
      <c r="F38" s="21"/>
      <c r="G38" s="13">
        <f t="shared" si="2"/>
        <v>3030</v>
      </c>
      <c r="H38" s="13">
        <v>3030</v>
      </c>
      <c r="I38" s="13">
        <v>0</v>
      </c>
      <c r="J38" s="13">
        <v>0</v>
      </c>
      <c r="K38" s="115" t="s">
        <v>205</v>
      </c>
      <c r="L38" s="14" t="s">
        <v>176</v>
      </c>
      <c r="M38" s="14" t="s">
        <v>56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</row>
    <row r="39" spans="1:48" s="11" customFormat="1" ht="76.5">
      <c r="A39" s="8">
        <f t="shared" si="1"/>
        <v>28</v>
      </c>
      <c r="B39" s="139" t="s">
        <v>59</v>
      </c>
      <c r="C39" s="139"/>
      <c r="D39" s="21" t="s">
        <v>17</v>
      </c>
      <c r="E39" s="14">
        <v>1</v>
      </c>
      <c r="F39" s="21"/>
      <c r="G39" s="13">
        <f t="shared" si="2"/>
        <v>7480.02</v>
      </c>
      <c r="H39" s="13">
        <v>7480.02</v>
      </c>
      <c r="I39" s="13">
        <v>0</v>
      </c>
      <c r="J39" s="13">
        <v>0</v>
      </c>
      <c r="K39" s="115" t="s">
        <v>205</v>
      </c>
      <c r="L39" s="14" t="s">
        <v>176</v>
      </c>
      <c r="M39" s="14" t="s">
        <v>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</row>
    <row r="40" spans="1:48" s="11" customFormat="1" ht="63.75">
      <c r="A40" s="8">
        <f t="shared" si="1"/>
        <v>29</v>
      </c>
      <c r="B40" s="139" t="s">
        <v>61</v>
      </c>
      <c r="C40" s="139"/>
      <c r="D40" s="21" t="s">
        <v>17</v>
      </c>
      <c r="E40" s="14">
        <v>1</v>
      </c>
      <c r="F40" s="21"/>
      <c r="G40" s="13">
        <f t="shared" si="2"/>
        <v>2309</v>
      </c>
      <c r="H40" s="13">
        <v>2309</v>
      </c>
      <c r="I40" s="13">
        <v>0</v>
      </c>
      <c r="J40" s="13">
        <v>0</v>
      </c>
      <c r="K40" s="115" t="s">
        <v>205</v>
      </c>
      <c r="L40" s="14" t="s">
        <v>176</v>
      </c>
      <c r="M40" s="14" t="s">
        <v>60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</row>
    <row r="41" spans="1:48" s="11" customFormat="1" ht="63.75">
      <c r="A41" s="8">
        <f t="shared" si="1"/>
        <v>30</v>
      </c>
      <c r="B41" s="139" t="s">
        <v>63</v>
      </c>
      <c r="C41" s="139"/>
      <c r="D41" s="21" t="s">
        <v>17</v>
      </c>
      <c r="E41" s="14">
        <v>1</v>
      </c>
      <c r="F41" s="21"/>
      <c r="G41" s="13">
        <f t="shared" si="2"/>
        <v>3622.03</v>
      </c>
      <c r="H41" s="13">
        <v>3622.03</v>
      </c>
      <c r="I41" s="13">
        <v>0</v>
      </c>
      <c r="J41" s="13">
        <v>0</v>
      </c>
      <c r="K41" s="115" t="s">
        <v>205</v>
      </c>
      <c r="L41" s="14" t="s">
        <v>176</v>
      </c>
      <c r="M41" s="14" t="s">
        <v>62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</row>
    <row r="42" spans="1:48" s="11" customFormat="1" ht="127.5">
      <c r="A42" s="8">
        <f t="shared" si="1"/>
        <v>31</v>
      </c>
      <c r="B42" s="139" t="s">
        <v>65</v>
      </c>
      <c r="C42" s="139"/>
      <c r="D42" s="21" t="s">
        <v>17</v>
      </c>
      <c r="E42" s="14">
        <v>1</v>
      </c>
      <c r="F42" s="21"/>
      <c r="G42" s="13">
        <f t="shared" si="2"/>
        <v>2469.1999999999998</v>
      </c>
      <c r="H42" s="13">
        <v>2469.1999999999998</v>
      </c>
      <c r="I42" s="13">
        <v>0</v>
      </c>
      <c r="J42" s="13">
        <v>0</v>
      </c>
      <c r="K42" s="115" t="s">
        <v>205</v>
      </c>
      <c r="L42" s="14" t="s">
        <v>176</v>
      </c>
      <c r="M42" s="14" t="s">
        <v>64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</row>
    <row r="43" spans="1:48" s="11" customFormat="1" ht="63.75">
      <c r="A43" s="8">
        <f t="shared" si="1"/>
        <v>32</v>
      </c>
      <c r="B43" s="139" t="s">
        <v>66</v>
      </c>
      <c r="C43" s="139"/>
      <c r="D43" s="21" t="s">
        <v>17</v>
      </c>
      <c r="E43" s="14">
        <v>1</v>
      </c>
      <c r="F43" s="21"/>
      <c r="G43" s="13">
        <f t="shared" si="2"/>
        <v>7898.21</v>
      </c>
      <c r="H43" s="13">
        <v>7898.21</v>
      </c>
      <c r="I43" s="13">
        <v>0</v>
      </c>
      <c r="J43" s="13">
        <v>0</v>
      </c>
      <c r="K43" s="115" t="s">
        <v>205</v>
      </c>
      <c r="L43" s="14" t="s">
        <v>176</v>
      </c>
      <c r="M43" s="14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</row>
    <row r="44" spans="1:48" s="11" customFormat="1" ht="63.75">
      <c r="A44" s="8">
        <f t="shared" si="1"/>
        <v>33</v>
      </c>
      <c r="B44" s="139" t="s">
        <v>67</v>
      </c>
      <c r="C44" s="139"/>
      <c r="D44" s="21" t="s">
        <v>17</v>
      </c>
      <c r="E44" s="14">
        <v>1</v>
      </c>
      <c r="F44" s="21"/>
      <c r="G44" s="13">
        <f t="shared" si="2"/>
        <v>8678.3462999999992</v>
      </c>
      <c r="H44" s="13">
        <v>8678.3462999999992</v>
      </c>
      <c r="I44" s="13">
        <v>0</v>
      </c>
      <c r="J44" s="13">
        <v>0</v>
      </c>
      <c r="K44" s="115" t="s">
        <v>205</v>
      </c>
      <c r="L44" s="14" t="s">
        <v>176</v>
      </c>
      <c r="M44" s="14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</row>
    <row r="45" spans="1:48" s="11" customFormat="1" ht="63.75">
      <c r="A45" s="8">
        <f t="shared" si="1"/>
        <v>34</v>
      </c>
      <c r="B45" s="139" t="s">
        <v>68</v>
      </c>
      <c r="C45" s="139"/>
      <c r="D45" s="21" t="s">
        <v>17</v>
      </c>
      <c r="E45" s="14">
        <v>1</v>
      </c>
      <c r="F45" s="21"/>
      <c r="G45" s="13">
        <f t="shared" si="2"/>
        <v>11065.924419999999</v>
      </c>
      <c r="H45" s="13">
        <v>11065.924419999999</v>
      </c>
      <c r="I45" s="13">
        <v>0</v>
      </c>
      <c r="J45" s="13">
        <v>0</v>
      </c>
      <c r="K45" s="115" t="s">
        <v>205</v>
      </c>
      <c r="L45" s="14" t="s">
        <v>177</v>
      </c>
      <c r="M45" s="14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</row>
    <row r="46" spans="1:48" s="11" customFormat="1" ht="63.75">
      <c r="A46" s="8">
        <f t="shared" si="1"/>
        <v>35</v>
      </c>
      <c r="B46" s="139" t="s">
        <v>69</v>
      </c>
      <c r="C46" s="139"/>
      <c r="D46" s="21" t="s">
        <v>17</v>
      </c>
      <c r="E46" s="14">
        <v>1</v>
      </c>
      <c r="F46" s="21"/>
      <c r="G46" s="13">
        <f t="shared" si="2"/>
        <v>6225</v>
      </c>
      <c r="H46" s="13">
        <v>6225</v>
      </c>
      <c r="I46" s="13">
        <v>0</v>
      </c>
      <c r="J46" s="13">
        <v>0</v>
      </c>
      <c r="K46" s="115" t="s">
        <v>205</v>
      </c>
      <c r="L46" s="14" t="s">
        <v>177</v>
      </c>
      <c r="M46" s="14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</row>
    <row r="47" spans="1:48" s="11" customFormat="1" ht="63.75">
      <c r="A47" s="8">
        <f t="shared" si="1"/>
        <v>36</v>
      </c>
      <c r="B47" s="139" t="s">
        <v>70</v>
      </c>
      <c r="C47" s="139"/>
      <c r="D47" s="21" t="s">
        <v>17</v>
      </c>
      <c r="E47" s="14">
        <v>1</v>
      </c>
      <c r="F47" s="21"/>
      <c r="G47" s="13">
        <f t="shared" si="2"/>
        <v>9966</v>
      </c>
      <c r="H47" s="13">
        <v>9966</v>
      </c>
      <c r="I47" s="13">
        <v>0</v>
      </c>
      <c r="J47" s="13">
        <v>0</v>
      </c>
      <c r="K47" s="115" t="s">
        <v>205</v>
      </c>
      <c r="L47" s="14" t="s">
        <v>177</v>
      </c>
      <c r="M47" s="14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</row>
    <row r="48" spans="1:48" s="11" customFormat="1" ht="63.75">
      <c r="A48" s="8">
        <f t="shared" si="1"/>
        <v>37</v>
      </c>
      <c r="B48" s="139" t="s">
        <v>71</v>
      </c>
      <c r="C48" s="139"/>
      <c r="D48" s="21" t="s">
        <v>17</v>
      </c>
      <c r="E48" s="14">
        <v>1</v>
      </c>
      <c r="F48" s="21"/>
      <c r="G48" s="13">
        <f t="shared" si="2"/>
        <v>1445</v>
      </c>
      <c r="H48" s="13">
        <v>1445</v>
      </c>
      <c r="I48" s="13">
        <v>0</v>
      </c>
      <c r="J48" s="13">
        <v>0</v>
      </c>
      <c r="K48" s="115" t="s">
        <v>205</v>
      </c>
      <c r="L48" s="14" t="s">
        <v>177</v>
      </c>
      <c r="M48" s="14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</row>
    <row r="49" spans="1:48" s="11" customFormat="1" ht="63.75">
      <c r="A49" s="8">
        <f t="shared" si="1"/>
        <v>38</v>
      </c>
      <c r="B49" s="139" t="s">
        <v>72</v>
      </c>
      <c r="C49" s="139"/>
      <c r="D49" s="21" t="s">
        <v>17</v>
      </c>
      <c r="E49" s="14">
        <v>1</v>
      </c>
      <c r="F49" s="21"/>
      <c r="G49" s="13">
        <f t="shared" si="2"/>
        <v>3642.5</v>
      </c>
      <c r="H49" s="13">
        <v>3642.5</v>
      </c>
      <c r="I49" s="13">
        <v>0</v>
      </c>
      <c r="J49" s="13">
        <v>0</v>
      </c>
      <c r="K49" s="115" t="s">
        <v>205</v>
      </c>
      <c r="L49" s="14" t="s">
        <v>177</v>
      </c>
      <c r="M49" s="14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</row>
    <row r="50" spans="1:48" s="11" customFormat="1" ht="63.75">
      <c r="A50" s="8">
        <f t="shared" si="1"/>
        <v>39</v>
      </c>
      <c r="B50" s="139" t="s">
        <v>72</v>
      </c>
      <c r="C50" s="139"/>
      <c r="D50" s="21" t="s">
        <v>17</v>
      </c>
      <c r="E50" s="14">
        <v>1</v>
      </c>
      <c r="F50" s="21"/>
      <c r="G50" s="13">
        <f t="shared" si="2"/>
        <v>3642.5</v>
      </c>
      <c r="H50" s="13">
        <v>3642.5</v>
      </c>
      <c r="I50" s="13">
        <v>0</v>
      </c>
      <c r="J50" s="13">
        <v>0</v>
      </c>
      <c r="K50" s="115" t="s">
        <v>205</v>
      </c>
      <c r="L50" s="14" t="s">
        <v>177</v>
      </c>
      <c r="M50" s="14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</row>
    <row r="51" spans="1:48" s="11" customFormat="1" ht="63.75">
      <c r="A51" s="8">
        <f t="shared" si="1"/>
        <v>40</v>
      </c>
      <c r="B51" s="139" t="s">
        <v>73</v>
      </c>
      <c r="C51" s="139"/>
      <c r="D51" s="21" t="s">
        <v>17</v>
      </c>
      <c r="E51" s="14">
        <v>1</v>
      </c>
      <c r="F51" s="21"/>
      <c r="G51" s="13">
        <f t="shared" si="2"/>
        <v>13659.32</v>
      </c>
      <c r="H51" s="13">
        <v>13659.32</v>
      </c>
      <c r="I51" s="13">
        <v>0</v>
      </c>
      <c r="J51" s="13">
        <v>0</v>
      </c>
      <c r="K51" s="115" t="s">
        <v>205</v>
      </c>
      <c r="L51" s="14" t="s">
        <v>177</v>
      </c>
      <c r="M51" s="14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</row>
    <row r="52" spans="1:48" s="11" customFormat="1" ht="63.75">
      <c r="A52" s="8">
        <f t="shared" si="1"/>
        <v>41</v>
      </c>
      <c r="B52" s="139" t="s">
        <v>74</v>
      </c>
      <c r="C52" s="139"/>
      <c r="D52" s="21" t="s">
        <v>17</v>
      </c>
      <c r="E52" s="14">
        <v>1</v>
      </c>
      <c r="F52" s="21"/>
      <c r="G52" s="13">
        <f t="shared" si="2"/>
        <v>7510.9894999999997</v>
      </c>
      <c r="H52" s="13">
        <v>7510.9894999999997</v>
      </c>
      <c r="I52" s="13">
        <v>0</v>
      </c>
      <c r="J52" s="13">
        <v>0</v>
      </c>
      <c r="K52" s="115" t="s">
        <v>205</v>
      </c>
      <c r="L52" s="14" t="s">
        <v>177</v>
      </c>
      <c r="M52" s="14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</row>
    <row r="53" spans="1:48" s="11" customFormat="1" ht="63.75">
      <c r="A53" s="8">
        <f t="shared" si="1"/>
        <v>42</v>
      </c>
      <c r="B53" s="139" t="s">
        <v>75</v>
      </c>
      <c r="C53" s="139"/>
      <c r="D53" s="21" t="s">
        <v>17</v>
      </c>
      <c r="E53" s="14">
        <v>1</v>
      </c>
      <c r="F53" s="21"/>
      <c r="G53" s="13">
        <f t="shared" si="2"/>
        <v>2150</v>
      </c>
      <c r="H53" s="13">
        <v>2150</v>
      </c>
      <c r="I53" s="13">
        <v>0</v>
      </c>
      <c r="J53" s="13">
        <v>0</v>
      </c>
      <c r="K53" s="115" t="s">
        <v>205</v>
      </c>
      <c r="L53" s="14" t="s">
        <v>177</v>
      </c>
      <c r="M53" s="14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</row>
    <row r="54" spans="1:48" s="11" customFormat="1" ht="63.75">
      <c r="A54" s="8">
        <f t="shared" si="1"/>
        <v>43</v>
      </c>
      <c r="B54" s="139" t="s">
        <v>76</v>
      </c>
      <c r="C54" s="139"/>
      <c r="D54" s="21" t="s">
        <v>17</v>
      </c>
      <c r="E54" s="14">
        <v>1</v>
      </c>
      <c r="F54" s="21"/>
      <c r="G54" s="13">
        <f t="shared" si="2"/>
        <v>66.459114531938695</v>
      </c>
      <c r="H54" s="13">
        <v>66.459114531938695</v>
      </c>
      <c r="I54" s="13">
        <v>0</v>
      </c>
      <c r="J54" s="13">
        <v>0</v>
      </c>
      <c r="K54" s="115" t="s">
        <v>205</v>
      </c>
      <c r="L54" s="14" t="s">
        <v>178</v>
      </c>
      <c r="M54" s="14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</row>
    <row r="55" spans="1:48" s="11" customFormat="1" ht="63.75">
      <c r="A55" s="8">
        <f t="shared" si="1"/>
        <v>44</v>
      </c>
      <c r="B55" s="139" t="s">
        <v>77</v>
      </c>
      <c r="C55" s="139"/>
      <c r="D55" s="21" t="s">
        <v>17</v>
      </c>
      <c r="E55" s="14">
        <v>1</v>
      </c>
      <c r="F55" s="21"/>
      <c r="G55" s="13">
        <f t="shared" si="2"/>
        <v>899</v>
      </c>
      <c r="H55" s="13">
        <v>899</v>
      </c>
      <c r="I55" s="13">
        <v>0</v>
      </c>
      <c r="J55" s="13">
        <v>0</v>
      </c>
      <c r="K55" s="115" t="s">
        <v>205</v>
      </c>
      <c r="L55" s="14" t="s">
        <v>178</v>
      </c>
      <c r="M55" s="14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</row>
    <row r="56" spans="1:48" s="11" customFormat="1" ht="63.75">
      <c r="A56" s="8">
        <f t="shared" si="1"/>
        <v>45</v>
      </c>
      <c r="B56" s="139" t="s">
        <v>78</v>
      </c>
      <c r="C56" s="139"/>
      <c r="D56" s="21" t="s">
        <v>17</v>
      </c>
      <c r="E56" s="14">
        <v>1</v>
      </c>
      <c r="F56" s="21"/>
      <c r="G56" s="13">
        <f t="shared" si="2"/>
        <v>600</v>
      </c>
      <c r="H56" s="13">
        <v>600</v>
      </c>
      <c r="I56" s="13">
        <v>0</v>
      </c>
      <c r="J56" s="13">
        <v>0</v>
      </c>
      <c r="K56" s="115" t="s">
        <v>205</v>
      </c>
      <c r="L56" s="14" t="s">
        <v>179</v>
      </c>
      <c r="M56" s="14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</row>
    <row r="57" spans="1:48" s="11" customFormat="1" ht="63.75">
      <c r="A57" s="8">
        <f t="shared" si="1"/>
        <v>46</v>
      </c>
      <c r="B57" s="139" t="s">
        <v>79</v>
      </c>
      <c r="C57" s="139"/>
      <c r="D57" s="21" t="s">
        <v>17</v>
      </c>
      <c r="E57" s="14">
        <v>1</v>
      </c>
      <c r="F57" s="21"/>
      <c r="G57" s="13">
        <f t="shared" si="2"/>
        <v>600</v>
      </c>
      <c r="H57" s="13">
        <v>600</v>
      </c>
      <c r="I57" s="13">
        <v>0</v>
      </c>
      <c r="J57" s="13">
        <v>0</v>
      </c>
      <c r="K57" s="115" t="s">
        <v>205</v>
      </c>
      <c r="L57" s="14" t="s">
        <v>179</v>
      </c>
      <c r="M57" s="14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</row>
    <row r="58" spans="1:48" s="11" customFormat="1" ht="63.75">
      <c r="A58" s="8">
        <f t="shared" si="1"/>
        <v>47</v>
      </c>
      <c r="B58" s="139" t="s">
        <v>80</v>
      </c>
      <c r="C58" s="139"/>
      <c r="D58" s="21" t="s">
        <v>17</v>
      </c>
      <c r="E58" s="14">
        <v>1</v>
      </c>
      <c r="F58" s="21"/>
      <c r="G58" s="13">
        <f t="shared" si="2"/>
        <v>500</v>
      </c>
      <c r="H58" s="13">
        <v>500</v>
      </c>
      <c r="I58" s="13">
        <v>0</v>
      </c>
      <c r="J58" s="13">
        <v>0</v>
      </c>
      <c r="K58" s="115" t="s">
        <v>205</v>
      </c>
      <c r="L58" s="14" t="s">
        <v>179</v>
      </c>
      <c r="M58" s="14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</row>
    <row r="59" spans="1:48" s="11" customFormat="1" ht="63.75">
      <c r="A59" s="8">
        <f t="shared" si="1"/>
        <v>48</v>
      </c>
      <c r="B59" s="139" t="s">
        <v>81</v>
      </c>
      <c r="C59" s="139"/>
      <c r="D59" s="21" t="s">
        <v>17</v>
      </c>
      <c r="E59" s="14">
        <v>1</v>
      </c>
      <c r="F59" s="21"/>
      <c r="G59" s="13">
        <f t="shared" si="2"/>
        <v>2000</v>
      </c>
      <c r="H59" s="13">
        <v>2000</v>
      </c>
      <c r="I59" s="13">
        <v>0</v>
      </c>
      <c r="J59" s="13">
        <v>0</v>
      </c>
      <c r="K59" s="115" t="s">
        <v>205</v>
      </c>
      <c r="L59" s="14" t="s">
        <v>179</v>
      </c>
      <c r="M59" s="14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</row>
    <row r="60" spans="1:48" s="11" customFormat="1" ht="63.75">
      <c r="A60" s="8">
        <f t="shared" si="1"/>
        <v>49</v>
      </c>
      <c r="B60" s="139" t="s">
        <v>82</v>
      </c>
      <c r="C60" s="139"/>
      <c r="D60" s="21" t="s">
        <v>17</v>
      </c>
      <c r="E60" s="14">
        <v>1</v>
      </c>
      <c r="F60" s="21"/>
      <c r="G60" s="13">
        <f t="shared" si="2"/>
        <v>1000</v>
      </c>
      <c r="H60" s="13">
        <v>1000</v>
      </c>
      <c r="I60" s="13">
        <v>0</v>
      </c>
      <c r="J60" s="13">
        <v>0</v>
      </c>
      <c r="K60" s="115" t="s">
        <v>205</v>
      </c>
      <c r="L60" s="14" t="s">
        <v>179</v>
      </c>
      <c r="M60" s="14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</row>
    <row r="61" spans="1:48" s="11" customFormat="1" ht="63.75">
      <c r="A61" s="8">
        <f t="shared" si="1"/>
        <v>50</v>
      </c>
      <c r="B61" s="139" t="s">
        <v>83</v>
      </c>
      <c r="C61" s="139"/>
      <c r="D61" s="21" t="s">
        <v>17</v>
      </c>
      <c r="E61" s="14">
        <v>1</v>
      </c>
      <c r="F61" s="21"/>
      <c r="G61" s="13">
        <f t="shared" si="2"/>
        <v>250</v>
      </c>
      <c r="H61" s="13">
        <v>250</v>
      </c>
      <c r="I61" s="13">
        <v>0</v>
      </c>
      <c r="J61" s="13">
        <v>0</v>
      </c>
      <c r="K61" s="115" t="s">
        <v>205</v>
      </c>
      <c r="L61" s="14" t="s">
        <v>179</v>
      </c>
      <c r="M61" s="14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</row>
    <row r="62" spans="1:48" s="11" customFormat="1" ht="63.75">
      <c r="A62" s="8">
        <f t="shared" si="1"/>
        <v>51</v>
      </c>
      <c r="B62" s="139" t="s">
        <v>84</v>
      </c>
      <c r="C62" s="139"/>
      <c r="D62" s="21" t="s">
        <v>17</v>
      </c>
      <c r="E62" s="14">
        <v>1</v>
      </c>
      <c r="F62" s="21"/>
      <c r="G62" s="13">
        <f t="shared" si="2"/>
        <v>2500</v>
      </c>
      <c r="H62" s="13">
        <v>2500</v>
      </c>
      <c r="I62" s="13">
        <v>0</v>
      </c>
      <c r="J62" s="13">
        <v>0</v>
      </c>
      <c r="K62" s="115" t="s">
        <v>205</v>
      </c>
      <c r="L62" s="14" t="s">
        <v>179</v>
      </c>
      <c r="M62" s="14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</row>
    <row r="63" spans="1:48" s="11" customFormat="1" ht="63.75">
      <c r="A63" s="8">
        <f t="shared" si="1"/>
        <v>52</v>
      </c>
      <c r="B63" s="139" t="s">
        <v>85</v>
      </c>
      <c r="C63" s="139"/>
      <c r="D63" s="21" t="s">
        <v>17</v>
      </c>
      <c r="E63" s="14">
        <v>1</v>
      </c>
      <c r="F63" s="21"/>
      <c r="G63" s="13">
        <f t="shared" si="2"/>
        <v>1500</v>
      </c>
      <c r="H63" s="13">
        <v>1500</v>
      </c>
      <c r="I63" s="13">
        <v>0</v>
      </c>
      <c r="J63" s="13">
        <v>0</v>
      </c>
      <c r="K63" s="115" t="s">
        <v>205</v>
      </c>
      <c r="L63" s="14" t="s">
        <v>179</v>
      </c>
      <c r="M63" s="14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</row>
    <row r="64" spans="1:48" s="11" customFormat="1" ht="63.75">
      <c r="A64" s="8">
        <f t="shared" si="1"/>
        <v>53</v>
      </c>
      <c r="B64" s="139" t="s">
        <v>86</v>
      </c>
      <c r="C64" s="139"/>
      <c r="D64" s="21" t="s">
        <v>17</v>
      </c>
      <c r="E64" s="14">
        <v>1</v>
      </c>
      <c r="F64" s="21"/>
      <c r="G64" s="13">
        <f t="shared" si="2"/>
        <v>2000</v>
      </c>
      <c r="H64" s="13">
        <v>2000</v>
      </c>
      <c r="I64" s="13">
        <v>0</v>
      </c>
      <c r="J64" s="13">
        <v>0</v>
      </c>
      <c r="K64" s="115" t="s">
        <v>205</v>
      </c>
      <c r="L64" s="14" t="s">
        <v>179</v>
      </c>
      <c r="M64" s="14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</row>
    <row r="65" spans="1:48" s="11" customFormat="1" ht="63.75">
      <c r="A65" s="8">
        <f t="shared" si="1"/>
        <v>54</v>
      </c>
      <c r="B65" s="139" t="s">
        <v>87</v>
      </c>
      <c r="C65" s="139"/>
      <c r="D65" s="21" t="s">
        <v>17</v>
      </c>
      <c r="E65" s="14">
        <v>1</v>
      </c>
      <c r="F65" s="21"/>
      <c r="G65" s="13">
        <f t="shared" si="2"/>
        <v>2000</v>
      </c>
      <c r="H65" s="13">
        <v>2000</v>
      </c>
      <c r="I65" s="13">
        <v>0</v>
      </c>
      <c r="J65" s="13">
        <v>0</v>
      </c>
      <c r="K65" s="115" t="s">
        <v>205</v>
      </c>
      <c r="L65" s="14" t="s">
        <v>179</v>
      </c>
      <c r="M65" s="14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</row>
    <row r="66" spans="1:48" s="11" customFormat="1" ht="63.75">
      <c r="A66" s="8">
        <f t="shared" si="1"/>
        <v>55</v>
      </c>
      <c r="B66" s="139" t="s">
        <v>88</v>
      </c>
      <c r="C66" s="139"/>
      <c r="D66" s="21" t="s">
        <v>17</v>
      </c>
      <c r="E66" s="14">
        <v>1</v>
      </c>
      <c r="F66" s="21"/>
      <c r="G66" s="13">
        <f t="shared" si="2"/>
        <v>850</v>
      </c>
      <c r="H66" s="13">
        <v>850</v>
      </c>
      <c r="I66" s="13">
        <v>0</v>
      </c>
      <c r="J66" s="13">
        <v>0</v>
      </c>
      <c r="K66" s="115" t="s">
        <v>205</v>
      </c>
      <c r="L66" s="14" t="s">
        <v>179</v>
      </c>
      <c r="M66" s="14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</row>
    <row r="67" spans="1:48" s="11" customFormat="1" ht="63.75">
      <c r="A67" s="8">
        <f t="shared" si="1"/>
        <v>56</v>
      </c>
      <c r="B67" s="139" t="s">
        <v>89</v>
      </c>
      <c r="C67" s="139"/>
      <c r="D67" s="21" t="s">
        <v>17</v>
      </c>
      <c r="E67" s="14">
        <v>1</v>
      </c>
      <c r="F67" s="21"/>
      <c r="G67" s="13">
        <f t="shared" si="2"/>
        <v>5000</v>
      </c>
      <c r="H67" s="13">
        <v>5000</v>
      </c>
      <c r="I67" s="13">
        <v>0</v>
      </c>
      <c r="J67" s="13">
        <v>0</v>
      </c>
      <c r="K67" s="115" t="s">
        <v>205</v>
      </c>
      <c r="L67" s="14" t="s">
        <v>179</v>
      </c>
      <c r="M67" s="14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</row>
    <row r="68" spans="1:48" s="11" customFormat="1" ht="63.75">
      <c r="A68" s="8">
        <f t="shared" si="1"/>
        <v>57</v>
      </c>
      <c r="B68" s="139" t="s">
        <v>80</v>
      </c>
      <c r="C68" s="139"/>
      <c r="D68" s="21" t="s">
        <v>17</v>
      </c>
      <c r="E68" s="14">
        <v>1</v>
      </c>
      <c r="F68" s="21"/>
      <c r="G68" s="13">
        <f t="shared" si="2"/>
        <v>700</v>
      </c>
      <c r="H68" s="13">
        <v>700</v>
      </c>
      <c r="I68" s="13">
        <v>0</v>
      </c>
      <c r="J68" s="13">
        <v>0</v>
      </c>
      <c r="K68" s="115" t="s">
        <v>205</v>
      </c>
      <c r="L68" s="14" t="s">
        <v>179</v>
      </c>
      <c r="M68" s="14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</row>
    <row r="69" spans="1:48" s="11" customFormat="1" ht="63.75">
      <c r="A69" s="8">
        <f t="shared" si="1"/>
        <v>58</v>
      </c>
      <c r="B69" s="139" t="s">
        <v>90</v>
      </c>
      <c r="C69" s="139"/>
      <c r="D69" s="21" t="s">
        <v>17</v>
      </c>
      <c r="E69" s="14">
        <v>1</v>
      </c>
      <c r="F69" s="21"/>
      <c r="G69" s="13">
        <f t="shared" si="2"/>
        <v>5000</v>
      </c>
      <c r="H69" s="13">
        <v>5000</v>
      </c>
      <c r="I69" s="13">
        <v>0</v>
      </c>
      <c r="J69" s="13">
        <v>0</v>
      </c>
      <c r="K69" s="115" t="s">
        <v>205</v>
      </c>
      <c r="L69" s="14" t="s">
        <v>179</v>
      </c>
      <c r="M69" s="14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</row>
    <row r="70" spans="1:48" s="11" customFormat="1" ht="63.75">
      <c r="A70" s="8">
        <f t="shared" si="1"/>
        <v>59</v>
      </c>
      <c r="B70" s="139" t="s">
        <v>91</v>
      </c>
      <c r="C70" s="139"/>
      <c r="D70" s="21" t="s">
        <v>17</v>
      </c>
      <c r="E70" s="14">
        <v>1</v>
      </c>
      <c r="F70" s="21"/>
      <c r="G70" s="13">
        <f t="shared" si="2"/>
        <v>480</v>
      </c>
      <c r="H70" s="13">
        <v>480</v>
      </c>
      <c r="I70" s="13">
        <v>0</v>
      </c>
      <c r="J70" s="13">
        <v>0</v>
      </c>
      <c r="K70" s="115" t="s">
        <v>205</v>
      </c>
      <c r="L70" s="14" t="s">
        <v>179</v>
      </c>
      <c r="M70" s="14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</row>
    <row r="71" spans="1:48" s="11" customFormat="1" ht="63.75">
      <c r="A71" s="8">
        <f t="shared" si="1"/>
        <v>60</v>
      </c>
      <c r="B71" s="139" t="s">
        <v>92</v>
      </c>
      <c r="C71" s="139"/>
      <c r="D71" s="21" t="s">
        <v>17</v>
      </c>
      <c r="E71" s="14">
        <v>1</v>
      </c>
      <c r="F71" s="21"/>
      <c r="G71" s="13">
        <f t="shared" si="2"/>
        <v>600</v>
      </c>
      <c r="H71" s="13">
        <v>600</v>
      </c>
      <c r="I71" s="13">
        <v>0</v>
      </c>
      <c r="J71" s="13">
        <v>0</v>
      </c>
      <c r="K71" s="115" t="s">
        <v>205</v>
      </c>
      <c r="L71" s="14" t="s">
        <v>179</v>
      </c>
      <c r="M71" s="14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</row>
    <row r="72" spans="1:48" s="11" customFormat="1" ht="63.75">
      <c r="A72" s="8">
        <f t="shared" si="1"/>
        <v>61</v>
      </c>
      <c r="B72" s="139" t="s">
        <v>93</v>
      </c>
      <c r="C72" s="139"/>
      <c r="D72" s="21" t="s">
        <v>17</v>
      </c>
      <c r="E72" s="14">
        <v>1</v>
      </c>
      <c r="F72" s="21"/>
      <c r="G72" s="13">
        <f t="shared" si="2"/>
        <v>800</v>
      </c>
      <c r="H72" s="13">
        <v>800</v>
      </c>
      <c r="I72" s="13">
        <v>0</v>
      </c>
      <c r="J72" s="13">
        <v>0</v>
      </c>
      <c r="K72" s="115" t="s">
        <v>205</v>
      </c>
      <c r="L72" s="14" t="s">
        <v>179</v>
      </c>
      <c r="M72" s="14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</row>
    <row r="73" spans="1:48" s="11" customFormat="1" ht="63.75">
      <c r="A73" s="8">
        <f t="shared" si="1"/>
        <v>62</v>
      </c>
      <c r="B73" s="139" t="s">
        <v>94</v>
      </c>
      <c r="C73" s="139"/>
      <c r="D73" s="21" t="s">
        <v>17</v>
      </c>
      <c r="E73" s="14">
        <v>1</v>
      </c>
      <c r="F73" s="21"/>
      <c r="G73" s="13">
        <f t="shared" si="2"/>
        <v>570</v>
      </c>
      <c r="H73" s="13">
        <v>570</v>
      </c>
      <c r="I73" s="13">
        <v>0</v>
      </c>
      <c r="J73" s="13">
        <v>0</v>
      </c>
      <c r="K73" s="115" t="s">
        <v>205</v>
      </c>
      <c r="L73" s="14" t="s">
        <v>179</v>
      </c>
      <c r="M73" s="14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</row>
    <row r="74" spans="1:48" s="11" customFormat="1" ht="63.75">
      <c r="A74" s="8">
        <f t="shared" si="1"/>
        <v>63</v>
      </c>
      <c r="B74" s="139" t="s">
        <v>95</v>
      </c>
      <c r="C74" s="139"/>
      <c r="D74" s="21" t="s">
        <v>17</v>
      </c>
      <c r="E74" s="14">
        <v>1</v>
      </c>
      <c r="F74" s="21"/>
      <c r="G74" s="13">
        <f t="shared" si="2"/>
        <v>396</v>
      </c>
      <c r="H74" s="13">
        <v>396</v>
      </c>
      <c r="I74" s="13">
        <v>0</v>
      </c>
      <c r="J74" s="13">
        <v>0</v>
      </c>
      <c r="K74" s="115" t="s">
        <v>205</v>
      </c>
      <c r="L74" s="14" t="s">
        <v>179</v>
      </c>
      <c r="M74" s="14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</row>
    <row r="75" spans="1:48" s="11" customFormat="1" ht="63.75">
      <c r="A75" s="8">
        <f t="shared" si="1"/>
        <v>64</v>
      </c>
      <c r="B75" s="139" t="s">
        <v>96</v>
      </c>
      <c r="C75" s="139"/>
      <c r="D75" s="21" t="s">
        <v>17</v>
      </c>
      <c r="E75" s="14">
        <v>1</v>
      </c>
      <c r="F75" s="21"/>
      <c r="G75" s="13">
        <f t="shared" si="2"/>
        <v>660</v>
      </c>
      <c r="H75" s="13">
        <v>660</v>
      </c>
      <c r="I75" s="13">
        <v>0</v>
      </c>
      <c r="J75" s="13">
        <v>0</v>
      </c>
      <c r="K75" s="115" t="s">
        <v>205</v>
      </c>
      <c r="L75" s="14" t="s">
        <v>179</v>
      </c>
      <c r="M75" s="14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</row>
    <row r="76" spans="1:48" s="18" customFormat="1" ht="63.75">
      <c r="A76" s="8">
        <f t="shared" si="1"/>
        <v>65</v>
      </c>
      <c r="B76" s="139" t="s">
        <v>141</v>
      </c>
      <c r="C76" s="139"/>
      <c r="D76" s="21" t="s">
        <v>17</v>
      </c>
      <c r="E76" s="14">
        <v>1</v>
      </c>
      <c r="F76" s="20">
        <v>24400</v>
      </c>
      <c r="G76" s="111">
        <f>+H76+I76+J76</f>
        <v>24400</v>
      </c>
      <c r="H76" s="13">
        <f>10000+5000+5000</f>
        <v>20000</v>
      </c>
      <c r="I76" s="13">
        <v>0</v>
      </c>
      <c r="J76" s="13">
        <v>4400</v>
      </c>
      <c r="K76" s="17" t="s">
        <v>219</v>
      </c>
      <c r="L76" s="17" t="s">
        <v>180</v>
      </c>
      <c r="M76" s="17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</row>
    <row r="77" spans="1:48" s="18" customFormat="1" ht="63.75">
      <c r="A77" s="8">
        <f>+A76+1</f>
        <v>66</v>
      </c>
      <c r="B77" s="139" t="s">
        <v>160</v>
      </c>
      <c r="C77" s="139"/>
      <c r="D77" s="21" t="s">
        <v>17</v>
      </c>
      <c r="E77" s="14">
        <v>1</v>
      </c>
      <c r="F77" s="20">
        <f t="shared" ref="F77:F82" si="3">+G77</f>
        <v>2440</v>
      </c>
      <c r="G77" s="111">
        <f t="shared" ref="G77:G82" si="4">+H77+I77+J77</f>
        <v>2440</v>
      </c>
      <c r="H77" s="13">
        <v>2000</v>
      </c>
      <c r="I77" s="13">
        <v>0</v>
      </c>
      <c r="J77" s="13">
        <v>440</v>
      </c>
      <c r="K77" s="17" t="s">
        <v>219</v>
      </c>
      <c r="L77" s="17" t="s">
        <v>180</v>
      </c>
      <c r="M77" s="17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</row>
    <row r="78" spans="1:48" s="18" customFormat="1" ht="63.75">
      <c r="A78" s="8">
        <f>+A77+1</f>
        <v>67</v>
      </c>
      <c r="B78" s="139" t="s">
        <v>159</v>
      </c>
      <c r="C78" s="139"/>
      <c r="D78" s="21" t="s">
        <v>17</v>
      </c>
      <c r="E78" s="14">
        <v>1</v>
      </c>
      <c r="F78" s="20">
        <f t="shared" si="3"/>
        <v>9760</v>
      </c>
      <c r="G78" s="111">
        <f t="shared" si="4"/>
        <v>9760</v>
      </c>
      <c r="H78" s="13">
        <v>8000</v>
      </c>
      <c r="I78" s="13">
        <v>0</v>
      </c>
      <c r="J78" s="13">
        <v>1760</v>
      </c>
      <c r="K78" s="17" t="s">
        <v>219</v>
      </c>
      <c r="L78" s="17" t="s">
        <v>180</v>
      </c>
      <c r="M78" s="17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</row>
    <row r="79" spans="1:48" s="18" customFormat="1" ht="63.75">
      <c r="A79" s="8">
        <f>+A78+1</f>
        <v>68</v>
      </c>
      <c r="B79" s="139" t="s">
        <v>165</v>
      </c>
      <c r="C79" s="139"/>
      <c r="D79" s="21" t="s">
        <v>17</v>
      </c>
      <c r="E79" s="14">
        <v>1</v>
      </c>
      <c r="F79" s="20">
        <f t="shared" si="3"/>
        <v>34350</v>
      </c>
      <c r="G79" s="111">
        <f t="shared" si="4"/>
        <v>34350</v>
      </c>
      <c r="H79" s="13">
        <v>33500</v>
      </c>
      <c r="I79" s="13">
        <v>0</v>
      </c>
      <c r="J79" s="13">
        <v>850</v>
      </c>
      <c r="K79" s="17" t="s">
        <v>219</v>
      </c>
      <c r="L79" s="17" t="s">
        <v>180</v>
      </c>
      <c r="M79" s="17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</row>
    <row r="80" spans="1:48" s="18" customFormat="1" ht="63.75">
      <c r="A80" s="8">
        <f t="shared" si="1"/>
        <v>69</v>
      </c>
      <c r="B80" s="139" t="s">
        <v>161</v>
      </c>
      <c r="C80" s="139"/>
      <c r="D80" s="21" t="s">
        <v>17</v>
      </c>
      <c r="E80" s="14">
        <v>1</v>
      </c>
      <c r="F80" s="20">
        <f t="shared" si="3"/>
        <v>22300</v>
      </c>
      <c r="G80" s="111">
        <f t="shared" si="4"/>
        <v>22300</v>
      </c>
      <c r="H80" s="13">
        <v>22000</v>
      </c>
      <c r="I80" s="13">
        <v>0</v>
      </c>
      <c r="J80" s="13">
        <v>300</v>
      </c>
      <c r="K80" s="17" t="s">
        <v>219</v>
      </c>
      <c r="L80" s="17" t="s">
        <v>180</v>
      </c>
      <c r="M80" s="17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</row>
    <row r="81" spans="1:48" s="18" customFormat="1" ht="63.75">
      <c r="A81" s="8">
        <f>+A80+1</f>
        <v>70</v>
      </c>
      <c r="B81" s="139" t="s">
        <v>162</v>
      </c>
      <c r="C81" s="139"/>
      <c r="D81" s="21" t="s">
        <v>17</v>
      </c>
      <c r="E81" s="14"/>
      <c r="F81" s="20">
        <f t="shared" si="3"/>
        <v>2928</v>
      </c>
      <c r="G81" s="111">
        <f t="shared" si="4"/>
        <v>2928</v>
      </c>
      <c r="H81" s="13">
        <v>2400</v>
      </c>
      <c r="I81" s="13">
        <v>0</v>
      </c>
      <c r="J81" s="13">
        <v>528</v>
      </c>
      <c r="K81" s="17" t="s">
        <v>219</v>
      </c>
      <c r="L81" s="17" t="s">
        <v>180</v>
      </c>
      <c r="M81" s="17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</row>
    <row r="82" spans="1:48" s="18" customFormat="1" ht="63.75">
      <c r="A82" s="8">
        <f>+A81+1</f>
        <v>71</v>
      </c>
      <c r="B82" s="139" t="s">
        <v>97</v>
      </c>
      <c r="C82" s="139"/>
      <c r="D82" s="21" t="s">
        <v>17</v>
      </c>
      <c r="E82" s="14">
        <v>1</v>
      </c>
      <c r="F82" s="20">
        <f t="shared" si="3"/>
        <v>6466</v>
      </c>
      <c r="G82" s="111">
        <f t="shared" si="4"/>
        <v>6466</v>
      </c>
      <c r="H82" s="13">
        <v>5300</v>
      </c>
      <c r="I82" s="13">
        <v>0</v>
      </c>
      <c r="J82" s="13">
        <v>1166</v>
      </c>
      <c r="K82" s="17" t="s">
        <v>219</v>
      </c>
      <c r="L82" s="17" t="s">
        <v>180</v>
      </c>
      <c r="M82" s="17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</row>
    <row r="83" spans="1:48" s="11" customFormat="1" ht="63.75">
      <c r="A83" s="8">
        <f t="shared" si="1"/>
        <v>72</v>
      </c>
      <c r="B83" s="139" t="s">
        <v>98</v>
      </c>
      <c r="C83" s="139"/>
      <c r="D83" s="21" t="s">
        <v>17</v>
      </c>
      <c r="E83" s="14">
        <v>1</v>
      </c>
      <c r="F83" s="20">
        <v>2627126.0699999998</v>
      </c>
      <c r="G83" s="13">
        <f>+H83+I83+J83</f>
        <v>2627126.0699999998</v>
      </c>
      <c r="H83" s="13">
        <v>2624226.0699999998</v>
      </c>
      <c r="I83" s="13">
        <v>0</v>
      </c>
      <c r="J83" s="13">
        <v>2900</v>
      </c>
      <c r="K83" s="115" t="s">
        <v>205</v>
      </c>
      <c r="L83" s="14" t="s">
        <v>181</v>
      </c>
      <c r="M83" s="14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</row>
    <row r="84" spans="1:48" s="11" customFormat="1" ht="63.75">
      <c r="A84" s="8">
        <f t="shared" si="1"/>
        <v>73</v>
      </c>
      <c r="B84" s="139" t="s">
        <v>99</v>
      </c>
      <c r="C84" s="139"/>
      <c r="D84" s="21" t="s">
        <v>17</v>
      </c>
      <c r="E84" s="14">
        <v>1</v>
      </c>
      <c r="F84" s="20">
        <v>306067.13</v>
      </c>
      <c r="G84" s="13">
        <f>+H84+I84+J84</f>
        <v>306067.13</v>
      </c>
      <c r="H84" s="13">
        <v>304567.13</v>
      </c>
      <c r="I84" s="13">
        <v>0</v>
      </c>
      <c r="J84" s="13">
        <v>1500</v>
      </c>
      <c r="K84" s="115" t="s">
        <v>205</v>
      </c>
      <c r="L84" s="14" t="s">
        <v>182</v>
      </c>
      <c r="M84" s="14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</row>
    <row r="85" spans="1:48" s="11" customFormat="1" ht="63.75">
      <c r="A85" s="8">
        <f t="shared" si="1"/>
        <v>74</v>
      </c>
      <c r="B85" s="139" t="s">
        <v>100</v>
      </c>
      <c r="C85" s="139"/>
      <c r="D85" s="21" t="s">
        <v>17</v>
      </c>
      <c r="E85" s="14">
        <v>1</v>
      </c>
      <c r="F85" s="20">
        <v>150973.1</v>
      </c>
      <c r="G85" s="13">
        <f t="shared" ref="G85:G87" si="5">+H85+I85+J85</f>
        <v>150973.1</v>
      </c>
      <c r="H85" s="13">
        <v>149973.1</v>
      </c>
      <c r="I85" s="13">
        <v>0</v>
      </c>
      <c r="J85" s="13">
        <v>1000</v>
      </c>
      <c r="K85" s="115" t="s">
        <v>205</v>
      </c>
      <c r="L85" s="14" t="s">
        <v>183</v>
      </c>
      <c r="M85" s="14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</row>
    <row r="86" spans="1:48" s="11" customFormat="1" ht="63.75">
      <c r="A86" s="8">
        <f t="shared" si="1"/>
        <v>75</v>
      </c>
      <c r="B86" s="139" t="s">
        <v>101</v>
      </c>
      <c r="C86" s="139"/>
      <c r="D86" s="21" t="s">
        <v>17</v>
      </c>
      <c r="E86" s="14">
        <v>1</v>
      </c>
      <c r="F86" s="20">
        <v>119070.49</v>
      </c>
      <c r="G86" s="13">
        <f t="shared" si="5"/>
        <v>119070.49</v>
      </c>
      <c r="H86" s="13">
        <v>118070.49</v>
      </c>
      <c r="I86" s="13">
        <v>0</v>
      </c>
      <c r="J86" s="13">
        <v>1000</v>
      </c>
      <c r="K86" s="115" t="s">
        <v>205</v>
      </c>
      <c r="L86" s="14" t="s">
        <v>183</v>
      </c>
      <c r="M86" s="14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</row>
    <row r="87" spans="1:48" s="11" customFormat="1" ht="63.75">
      <c r="A87" s="8">
        <f t="shared" si="1"/>
        <v>76</v>
      </c>
      <c r="B87" s="139" t="s">
        <v>163</v>
      </c>
      <c r="C87" s="139"/>
      <c r="D87" s="21" t="s">
        <v>17</v>
      </c>
      <c r="E87" s="14">
        <v>1</v>
      </c>
      <c r="F87" s="20">
        <v>76051.820000000007</v>
      </c>
      <c r="G87" s="13">
        <f t="shared" si="5"/>
        <v>76051.820000000007</v>
      </c>
      <c r="H87" s="13">
        <v>75051.820000000007</v>
      </c>
      <c r="I87" s="13">
        <v>0</v>
      </c>
      <c r="J87" s="13">
        <v>1000</v>
      </c>
      <c r="K87" s="115" t="s">
        <v>205</v>
      </c>
      <c r="L87" s="14" t="s">
        <v>184</v>
      </c>
      <c r="M87" s="14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</row>
    <row r="88" spans="1:48" s="11" customFormat="1">
      <c r="A88" s="55"/>
      <c r="B88" s="55"/>
      <c r="C88" s="55"/>
      <c r="D88" s="57" t="s">
        <v>115</v>
      </c>
      <c r="E88" s="58"/>
      <c r="F88" s="57"/>
      <c r="G88" s="59">
        <f>SUM(G15:G87)</f>
        <v>5095258.84</v>
      </c>
      <c r="H88" s="59">
        <f>SUM(H15:H87)</f>
        <v>4608456.84</v>
      </c>
      <c r="I88" s="59">
        <f>SUM(I15:I87)</f>
        <v>445950</v>
      </c>
      <c r="J88" s="12">
        <f>SUM(J15:J87)</f>
        <v>40852</v>
      </c>
      <c r="K88" s="59"/>
      <c r="L88" s="59"/>
      <c r="M88" s="58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</row>
    <row r="89" spans="1:48" s="11" customFormat="1" ht="76.5">
      <c r="A89" s="60">
        <f>+A87+1</f>
        <v>77</v>
      </c>
      <c r="B89" s="139" t="s">
        <v>102</v>
      </c>
      <c r="C89" s="139"/>
      <c r="D89" s="21" t="s">
        <v>18</v>
      </c>
      <c r="E89" s="14">
        <v>1</v>
      </c>
      <c r="F89" s="20">
        <f>198971+138917.85</f>
        <v>337888.85</v>
      </c>
      <c r="G89" s="12">
        <f>+H89+I89+J89</f>
        <v>337888.85</v>
      </c>
      <c r="H89" s="12">
        <v>225</v>
      </c>
      <c r="I89" s="12">
        <f>198746+138917.85</f>
        <v>337663.85</v>
      </c>
      <c r="J89" s="12">
        <v>0</v>
      </c>
      <c r="K89" s="115" t="s">
        <v>205</v>
      </c>
      <c r="L89" s="17" t="s">
        <v>201</v>
      </c>
      <c r="M89" s="14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</row>
    <row r="90" spans="1:48" s="11" customFormat="1" ht="76.5">
      <c r="A90" s="60">
        <f>+A89+1</f>
        <v>78</v>
      </c>
      <c r="B90" s="139" t="s">
        <v>203</v>
      </c>
      <c r="C90" s="139"/>
      <c r="D90" s="21" t="s">
        <v>18</v>
      </c>
      <c r="E90" s="14"/>
      <c r="F90" s="20"/>
      <c r="G90" s="12">
        <f>+H90+J90</f>
        <v>16150.99</v>
      </c>
      <c r="H90" s="12">
        <v>10050.99</v>
      </c>
      <c r="I90" s="12">
        <v>0</v>
      </c>
      <c r="J90" s="12">
        <v>6100</v>
      </c>
      <c r="K90" s="115" t="s">
        <v>205</v>
      </c>
      <c r="L90" s="17" t="s">
        <v>202</v>
      </c>
      <c r="M90" s="14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</row>
    <row r="91" spans="1:48" s="11" customFormat="1" ht="76.5">
      <c r="A91" s="60">
        <f>+A90+1</f>
        <v>79</v>
      </c>
      <c r="B91" s="139" t="s">
        <v>122</v>
      </c>
      <c r="C91" s="139"/>
      <c r="D91" s="21" t="s">
        <v>18</v>
      </c>
      <c r="E91" s="14">
        <v>1</v>
      </c>
      <c r="F91" s="21"/>
      <c r="G91" s="140">
        <f>+H91+H92+H93+H94+H95+H96+H97+H98+H99+H100+H101+H102+H103+H104+H105+H106+H107</f>
        <v>382289.79999999987</v>
      </c>
      <c r="H91" s="22">
        <v>5396.49</v>
      </c>
      <c r="I91" s="140">
        <v>0</v>
      </c>
      <c r="J91" s="140"/>
      <c r="K91" s="138" t="s">
        <v>205</v>
      </c>
      <c r="L91" s="138" t="s">
        <v>202</v>
      </c>
      <c r="M91" s="14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</row>
    <row r="92" spans="1:48" s="11" customFormat="1" ht="76.5">
      <c r="A92" s="60">
        <f t="shared" ref="A92:A113" si="6">+A91+1</f>
        <v>80</v>
      </c>
      <c r="B92" s="139" t="s">
        <v>123</v>
      </c>
      <c r="C92" s="139"/>
      <c r="D92" s="21" t="s">
        <v>18</v>
      </c>
      <c r="E92" s="14">
        <v>2</v>
      </c>
      <c r="F92" s="21"/>
      <c r="G92" s="140"/>
      <c r="H92" s="22">
        <v>11232.17</v>
      </c>
      <c r="I92" s="140"/>
      <c r="J92" s="140"/>
      <c r="K92" s="138"/>
      <c r="L92" s="138"/>
      <c r="M92" s="14" t="s">
        <v>166</v>
      </c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</row>
    <row r="93" spans="1:48" s="11" customFormat="1" ht="76.5">
      <c r="A93" s="60">
        <f t="shared" si="6"/>
        <v>81</v>
      </c>
      <c r="B93" s="139" t="s">
        <v>124</v>
      </c>
      <c r="C93" s="139"/>
      <c r="D93" s="21" t="s">
        <v>18</v>
      </c>
      <c r="E93" s="14">
        <v>1</v>
      </c>
      <c r="F93" s="21"/>
      <c r="G93" s="140"/>
      <c r="H93" s="22">
        <v>86064.87</v>
      </c>
      <c r="I93" s="140"/>
      <c r="J93" s="140"/>
      <c r="K93" s="138"/>
      <c r="L93" s="138"/>
      <c r="M93" s="14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</row>
    <row r="94" spans="1:48" s="11" customFormat="1" ht="76.5">
      <c r="A94" s="60">
        <f t="shared" si="6"/>
        <v>82</v>
      </c>
      <c r="B94" s="139" t="s">
        <v>125</v>
      </c>
      <c r="C94" s="139"/>
      <c r="D94" s="21" t="s">
        <v>18</v>
      </c>
      <c r="E94" s="14">
        <v>1</v>
      </c>
      <c r="F94" s="21"/>
      <c r="G94" s="140"/>
      <c r="H94" s="22">
        <v>15545.98</v>
      </c>
      <c r="I94" s="140"/>
      <c r="J94" s="140"/>
      <c r="K94" s="138"/>
      <c r="L94" s="138"/>
      <c r="M94" s="14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</row>
    <row r="95" spans="1:48" s="11" customFormat="1" ht="76.5">
      <c r="A95" s="60">
        <f t="shared" si="6"/>
        <v>83</v>
      </c>
      <c r="B95" s="139" t="s">
        <v>126</v>
      </c>
      <c r="C95" s="139"/>
      <c r="D95" s="21" t="s">
        <v>18</v>
      </c>
      <c r="E95" s="14">
        <v>1</v>
      </c>
      <c r="F95" s="21"/>
      <c r="G95" s="140"/>
      <c r="H95" s="22">
        <v>30197.03</v>
      </c>
      <c r="I95" s="140"/>
      <c r="J95" s="140"/>
      <c r="K95" s="138"/>
      <c r="L95" s="138"/>
      <c r="M95" s="14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</row>
    <row r="96" spans="1:48" s="11" customFormat="1" ht="102">
      <c r="A96" s="60">
        <f t="shared" si="6"/>
        <v>84</v>
      </c>
      <c r="B96" s="139" t="s">
        <v>167</v>
      </c>
      <c r="C96" s="139"/>
      <c r="D96" s="21" t="s">
        <v>18</v>
      </c>
      <c r="E96" s="14">
        <v>1</v>
      </c>
      <c r="F96" s="21"/>
      <c r="G96" s="140"/>
      <c r="H96" s="22">
        <v>3000</v>
      </c>
      <c r="I96" s="140"/>
      <c r="J96" s="140"/>
      <c r="K96" s="138"/>
      <c r="L96" s="138"/>
      <c r="M96" s="14" t="s">
        <v>138</v>
      </c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</row>
    <row r="97" spans="1:48" s="11" customFormat="1" ht="102">
      <c r="A97" s="60">
        <f t="shared" si="6"/>
        <v>85</v>
      </c>
      <c r="B97" s="139" t="s">
        <v>168</v>
      </c>
      <c r="C97" s="139"/>
      <c r="D97" s="21" t="s">
        <v>18</v>
      </c>
      <c r="E97" s="14">
        <v>1</v>
      </c>
      <c r="F97" s="21"/>
      <c r="G97" s="140"/>
      <c r="H97" s="22">
        <v>4730</v>
      </c>
      <c r="I97" s="140"/>
      <c r="J97" s="140"/>
      <c r="K97" s="138"/>
      <c r="L97" s="138"/>
      <c r="M97" s="14" t="s">
        <v>138</v>
      </c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</row>
    <row r="98" spans="1:48" s="11" customFormat="1" ht="76.5">
      <c r="A98" s="60">
        <f t="shared" si="6"/>
        <v>86</v>
      </c>
      <c r="B98" s="139" t="s">
        <v>127</v>
      </c>
      <c r="C98" s="139"/>
      <c r="D98" s="21" t="s">
        <v>18</v>
      </c>
      <c r="E98" s="14">
        <v>1</v>
      </c>
      <c r="F98" s="21"/>
      <c r="G98" s="140"/>
      <c r="H98" s="22">
        <v>1607.33</v>
      </c>
      <c r="I98" s="140"/>
      <c r="J98" s="140"/>
      <c r="K98" s="138"/>
      <c r="L98" s="138"/>
      <c r="M98" s="14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</row>
    <row r="99" spans="1:48" s="11" customFormat="1" ht="76.5">
      <c r="A99" s="60">
        <f t="shared" si="6"/>
        <v>87</v>
      </c>
      <c r="B99" s="139" t="s">
        <v>128</v>
      </c>
      <c r="C99" s="139"/>
      <c r="D99" s="21" t="s">
        <v>18</v>
      </c>
      <c r="E99" s="14">
        <v>1</v>
      </c>
      <c r="F99" s="21"/>
      <c r="G99" s="140"/>
      <c r="H99" s="22">
        <v>177.86999999999989</v>
      </c>
      <c r="I99" s="140"/>
      <c r="J99" s="140"/>
      <c r="K99" s="138"/>
      <c r="L99" s="138"/>
      <c r="M99" s="14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</row>
    <row r="100" spans="1:48" s="11" customFormat="1" ht="76.5">
      <c r="A100" s="60">
        <f t="shared" si="6"/>
        <v>88</v>
      </c>
      <c r="B100" s="139" t="s">
        <v>129</v>
      </c>
      <c r="C100" s="139"/>
      <c r="D100" s="21" t="s">
        <v>18</v>
      </c>
      <c r="E100" s="14">
        <v>2</v>
      </c>
      <c r="F100" s="21"/>
      <c r="G100" s="140"/>
      <c r="H100" s="22">
        <v>3217.19</v>
      </c>
      <c r="I100" s="140"/>
      <c r="J100" s="140"/>
      <c r="K100" s="138"/>
      <c r="L100" s="138"/>
      <c r="M100" s="14" t="s">
        <v>169</v>
      </c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</row>
    <row r="101" spans="1:48" s="11" customFormat="1" ht="76.5">
      <c r="A101" s="60">
        <f t="shared" si="6"/>
        <v>89</v>
      </c>
      <c r="B101" s="139" t="s">
        <v>130</v>
      </c>
      <c r="C101" s="139"/>
      <c r="D101" s="21" t="s">
        <v>18</v>
      </c>
      <c r="E101" s="14">
        <v>1</v>
      </c>
      <c r="F101" s="21"/>
      <c r="G101" s="140"/>
      <c r="H101" s="22">
        <v>3200</v>
      </c>
      <c r="I101" s="140"/>
      <c r="J101" s="140"/>
      <c r="K101" s="138"/>
      <c r="L101" s="138"/>
      <c r="M101" s="14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</row>
    <row r="102" spans="1:48" s="11" customFormat="1" ht="76.5">
      <c r="A102" s="60">
        <f t="shared" si="6"/>
        <v>90</v>
      </c>
      <c r="B102" s="139" t="s">
        <v>131</v>
      </c>
      <c r="C102" s="139"/>
      <c r="D102" s="21" t="s">
        <v>18</v>
      </c>
      <c r="E102" s="14">
        <v>0</v>
      </c>
      <c r="F102" s="21"/>
      <c r="G102" s="140"/>
      <c r="H102" s="22">
        <v>0</v>
      </c>
      <c r="I102" s="140"/>
      <c r="J102" s="140"/>
      <c r="K102" s="138"/>
      <c r="L102" s="138"/>
      <c r="M102" s="14" t="s">
        <v>139</v>
      </c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</row>
    <row r="103" spans="1:48" s="11" customFormat="1" ht="76.5">
      <c r="A103" s="60">
        <f t="shared" si="6"/>
        <v>91</v>
      </c>
      <c r="B103" s="139" t="s">
        <v>132</v>
      </c>
      <c r="C103" s="139"/>
      <c r="D103" s="21" t="s">
        <v>18</v>
      </c>
      <c r="E103" s="14">
        <v>1</v>
      </c>
      <c r="F103" s="21"/>
      <c r="G103" s="140"/>
      <c r="H103" s="22">
        <v>1564.8</v>
      </c>
      <c r="I103" s="140"/>
      <c r="J103" s="140"/>
      <c r="K103" s="138"/>
      <c r="L103" s="138"/>
      <c r="M103" s="14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</row>
    <row r="104" spans="1:48" s="11" customFormat="1" ht="76.5">
      <c r="A104" s="60">
        <f>+A103+1</f>
        <v>92</v>
      </c>
      <c r="B104" s="139" t="s">
        <v>133</v>
      </c>
      <c r="C104" s="139"/>
      <c r="D104" s="21" t="s">
        <v>18</v>
      </c>
      <c r="E104" s="14">
        <v>1</v>
      </c>
      <c r="F104" s="21"/>
      <c r="G104" s="140"/>
      <c r="H104" s="22">
        <v>131658.07</v>
      </c>
      <c r="I104" s="140"/>
      <c r="J104" s="140"/>
      <c r="K104" s="138"/>
      <c r="L104" s="138"/>
      <c r="M104" s="14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</row>
    <row r="105" spans="1:48" s="11" customFormat="1" ht="76.5">
      <c r="A105" s="60">
        <f t="shared" si="6"/>
        <v>93</v>
      </c>
      <c r="B105" s="139" t="s">
        <v>134</v>
      </c>
      <c r="C105" s="139"/>
      <c r="D105" s="21" t="s">
        <v>18</v>
      </c>
      <c r="E105" s="14">
        <v>1</v>
      </c>
      <c r="F105" s="21"/>
      <c r="G105" s="140"/>
      <c r="H105" s="22">
        <v>39595.730000000003</v>
      </c>
      <c r="I105" s="140"/>
      <c r="J105" s="140"/>
      <c r="K105" s="138"/>
      <c r="L105" s="138"/>
      <c r="M105" s="14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</row>
    <row r="106" spans="1:48" s="11" customFormat="1" ht="76.5">
      <c r="A106" s="60">
        <f t="shared" si="6"/>
        <v>94</v>
      </c>
      <c r="B106" s="139" t="s">
        <v>135</v>
      </c>
      <c r="C106" s="139"/>
      <c r="D106" s="21" t="s">
        <v>18</v>
      </c>
      <c r="E106" s="14">
        <v>4</v>
      </c>
      <c r="F106" s="21"/>
      <c r="G106" s="140"/>
      <c r="H106" s="22">
        <v>30173.360000000001</v>
      </c>
      <c r="I106" s="140"/>
      <c r="J106" s="140"/>
      <c r="K106" s="138"/>
      <c r="L106" s="138"/>
      <c r="M106" s="14" t="s">
        <v>170</v>
      </c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</row>
    <row r="107" spans="1:48" s="11" customFormat="1" ht="76.5">
      <c r="A107" s="60">
        <f t="shared" si="6"/>
        <v>95</v>
      </c>
      <c r="B107" s="139" t="s">
        <v>136</v>
      </c>
      <c r="C107" s="139"/>
      <c r="D107" s="21" t="s">
        <v>18</v>
      </c>
      <c r="E107" s="14">
        <v>2</v>
      </c>
      <c r="F107" s="21"/>
      <c r="G107" s="140"/>
      <c r="H107" s="22">
        <v>14928.91</v>
      </c>
      <c r="I107" s="140"/>
      <c r="J107" s="140"/>
      <c r="K107" s="138"/>
      <c r="L107" s="138"/>
      <c r="M107" s="14" t="s">
        <v>171</v>
      </c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</row>
    <row r="108" spans="1:48" s="11" customFormat="1" ht="76.5">
      <c r="A108" s="60">
        <f>+A107+1</f>
        <v>96</v>
      </c>
      <c r="B108" s="139" t="s">
        <v>137</v>
      </c>
      <c r="C108" s="139"/>
      <c r="D108" s="21" t="s">
        <v>18</v>
      </c>
      <c r="E108" s="14"/>
      <c r="F108" s="21"/>
      <c r="G108" s="12">
        <f>H108+I108+J108</f>
        <v>73181.06</v>
      </c>
      <c r="H108" s="25">
        <v>72681.06</v>
      </c>
      <c r="I108" s="12">
        <v>0</v>
      </c>
      <c r="J108" s="12">
        <v>500</v>
      </c>
      <c r="K108" s="12" t="s">
        <v>19</v>
      </c>
      <c r="L108" s="104" t="s">
        <v>185</v>
      </c>
      <c r="M108" s="14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</row>
    <row r="109" spans="1:48" s="11" customFormat="1" ht="76.5">
      <c r="A109" s="60">
        <f t="shared" si="6"/>
        <v>97</v>
      </c>
      <c r="B109" s="139" t="s">
        <v>103</v>
      </c>
      <c r="C109" s="139"/>
      <c r="D109" s="21" t="s">
        <v>18</v>
      </c>
      <c r="E109" s="14"/>
      <c r="F109" s="21"/>
      <c r="G109" s="12">
        <f>+H109+I109+J109</f>
        <v>251227.11</v>
      </c>
      <c r="H109" s="12">
        <v>250727.11</v>
      </c>
      <c r="I109" s="12">
        <v>0</v>
      </c>
      <c r="J109" s="12">
        <v>500</v>
      </c>
      <c r="K109" s="115" t="s">
        <v>205</v>
      </c>
      <c r="L109" s="104" t="s">
        <v>186</v>
      </c>
      <c r="M109" s="14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</row>
    <row r="110" spans="1:48" s="11" customFormat="1" ht="76.5">
      <c r="A110" s="60">
        <f t="shared" si="6"/>
        <v>98</v>
      </c>
      <c r="B110" s="139" t="s">
        <v>104</v>
      </c>
      <c r="C110" s="139"/>
      <c r="D110" s="21" t="s">
        <v>18</v>
      </c>
      <c r="E110" s="14"/>
      <c r="F110" s="21"/>
      <c r="G110" s="12">
        <f t="shared" ref="G110:G112" si="7">+H110+I110+J110</f>
        <v>394862.43</v>
      </c>
      <c r="H110" s="12">
        <v>394362.43</v>
      </c>
      <c r="I110" s="12">
        <v>0</v>
      </c>
      <c r="J110" s="12">
        <v>500</v>
      </c>
      <c r="K110" s="115" t="s">
        <v>205</v>
      </c>
      <c r="L110" s="104" t="s">
        <v>187</v>
      </c>
      <c r="M110" s="14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</row>
    <row r="111" spans="1:48" s="11" customFormat="1" ht="76.5">
      <c r="A111" s="60">
        <f t="shared" si="6"/>
        <v>99</v>
      </c>
      <c r="B111" s="139" t="s">
        <v>105</v>
      </c>
      <c r="C111" s="139"/>
      <c r="D111" s="21" t="s">
        <v>18</v>
      </c>
      <c r="E111" s="14"/>
      <c r="F111" s="21"/>
      <c r="G111" s="12">
        <f t="shared" si="7"/>
        <v>500500</v>
      </c>
      <c r="H111" s="12">
        <v>500000</v>
      </c>
      <c r="I111" s="12">
        <v>0</v>
      </c>
      <c r="J111" s="12">
        <v>500</v>
      </c>
      <c r="K111" s="115" t="s">
        <v>205</v>
      </c>
      <c r="L111" s="104" t="s">
        <v>188</v>
      </c>
      <c r="M111" s="14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</row>
    <row r="112" spans="1:48" s="11" customFormat="1" ht="76.5">
      <c r="A112" s="60">
        <f t="shared" si="6"/>
        <v>100</v>
      </c>
      <c r="B112" s="139" t="s">
        <v>106</v>
      </c>
      <c r="C112" s="139"/>
      <c r="D112" s="21" t="s">
        <v>18</v>
      </c>
      <c r="E112" s="14"/>
      <c r="F112" s="21"/>
      <c r="G112" s="12">
        <f t="shared" si="7"/>
        <v>240500</v>
      </c>
      <c r="H112" s="12">
        <v>240000</v>
      </c>
      <c r="I112" s="12">
        <v>0</v>
      </c>
      <c r="J112" s="12">
        <v>500</v>
      </c>
      <c r="K112" s="115" t="s">
        <v>205</v>
      </c>
      <c r="L112" s="104" t="s">
        <v>187</v>
      </c>
      <c r="M112" s="14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</row>
    <row r="113" spans="1:48" s="11" customFormat="1" ht="76.5">
      <c r="A113" s="60">
        <f t="shared" si="6"/>
        <v>101</v>
      </c>
      <c r="B113" s="139" t="s">
        <v>15</v>
      </c>
      <c r="C113" s="139"/>
      <c r="D113" s="21" t="s">
        <v>18</v>
      </c>
      <c r="E113" s="14"/>
      <c r="F113" s="21"/>
      <c r="G113" s="12">
        <f>+H113+I113+J113</f>
        <v>118946</v>
      </c>
      <c r="H113" s="12">
        <v>0</v>
      </c>
      <c r="I113" s="12">
        <v>0</v>
      </c>
      <c r="J113" s="112">
        <f>167564-40730-7888</f>
        <v>118946</v>
      </c>
      <c r="K113" s="12" t="s">
        <v>20</v>
      </c>
      <c r="L113" s="104" t="s">
        <v>189</v>
      </c>
      <c r="M113" s="14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</row>
    <row r="114" spans="1:48" s="11" customFormat="1">
      <c r="A114" s="96"/>
      <c r="B114" s="97"/>
      <c r="C114" s="97"/>
      <c r="D114" s="98" t="s">
        <v>116</v>
      </c>
      <c r="E114" s="99"/>
      <c r="F114" s="98"/>
      <c r="G114" s="100">
        <f>SUM(G89:G113)</f>
        <v>2315546.2400000002</v>
      </c>
      <c r="H114" s="100">
        <f>SUM(H89:H113)</f>
        <v>1850336.39</v>
      </c>
      <c r="I114" s="100">
        <f>SUM(I89:I113)</f>
        <v>337663.85</v>
      </c>
      <c r="J114" s="100">
        <f>SUM(J89:J113)</f>
        <v>127546</v>
      </c>
      <c r="K114" s="100"/>
      <c r="L114" s="100"/>
      <c r="M114" s="99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</row>
    <row r="115" spans="1:48" s="11" customFormat="1">
      <c r="A115" s="87"/>
      <c r="B115" s="56"/>
      <c r="C115" s="56"/>
      <c r="D115" s="57" t="s">
        <v>6</v>
      </c>
      <c r="E115" s="58"/>
      <c r="F115" s="57"/>
      <c r="G115" s="59">
        <f>+G114+G88+G14</f>
        <v>8136505.0800000001</v>
      </c>
      <c r="H115" s="59">
        <f>+H114+H88+H14</f>
        <v>7183793.2299999995</v>
      </c>
      <c r="I115" s="59">
        <f>+I114+I88+I14</f>
        <v>783613.85</v>
      </c>
      <c r="J115" s="59">
        <f>+J114+J88+J14</f>
        <v>169098</v>
      </c>
      <c r="K115" s="59"/>
      <c r="L115" s="59"/>
      <c r="M115" s="58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</row>
    <row r="116" spans="1:48" s="11" customFormat="1">
      <c r="A116" s="34"/>
      <c r="B116" s="52"/>
      <c r="C116" s="52"/>
      <c r="D116" s="53"/>
      <c r="E116" s="53"/>
      <c r="F116" s="53"/>
      <c r="G116" s="54"/>
      <c r="H116" s="54"/>
      <c r="I116" s="54"/>
      <c r="J116" s="54"/>
      <c r="K116" s="54"/>
      <c r="L116" s="54"/>
      <c r="M116" s="5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</row>
    <row r="117" spans="1:48" s="11" customFormat="1" ht="51">
      <c r="A117" s="86"/>
      <c r="B117" s="81"/>
      <c r="C117" s="81"/>
      <c r="D117" s="81" t="s">
        <v>7</v>
      </c>
      <c r="E117" s="81"/>
      <c r="F117" s="81"/>
      <c r="G117" s="81"/>
      <c r="H117" s="81"/>
      <c r="I117" s="81"/>
      <c r="J117" s="81"/>
      <c r="K117" s="81"/>
      <c r="L117" s="81"/>
      <c r="M117" s="81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</row>
    <row r="118" spans="1:48" s="11" customFormat="1" ht="51.75" thickBot="1">
      <c r="A118" s="26">
        <f>+A113+1</f>
        <v>102</v>
      </c>
      <c r="B118" s="152" t="s">
        <v>114</v>
      </c>
      <c r="C118" s="153"/>
      <c r="D118" s="28" t="s">
        <v>21</v>
      </c>
      <c r="E118" s="6"/>
      <c r="F118" s="28"/>
      <c r="G118" s="19">
        <f>+H118+I118+J118</f>
        <v>58398</v>
      </c>
      <c r="H118" s="19">
        <v>58398</v>
      </c>
      <c r="I118" s="19">
        <v>0</v>
      </c>
      <c r="J118" s="19">
        <v>0</v>
      </c>
      <c r="K118" s="115" t="s">
        <v>205</v>
      </c>
      <c r="L118" s="28" t="s">
        <v>190</v>
      </c>
      <c r="M118" s="27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</row>
    <row r="119" spans="1:48" s="11" customFormat="1" ht="13.5" thickBot="1">
      <c r="A119" s="36"/>
      <c r="B119" s="37"/>
      <c r="C119" s="37"/>
      <c r="D119" s="38" t="s">
        <v>117</v>
      </c>
      <c r="E119" s="40"/>
      <c r="F119" s="38"/>
      <c r="G119" s="39">
        <f>SUM(G118)</f>
        <v>58398</v>
      </c>
      <c r="H119" s="39">
        <f>SUM(H118)</f>
        <v>58398</v>
      </c>
      <c r="I119" s="39">
        <f t="shared" ref="I119:J119" si="8">SUM(I118)</f>
        <v>0</v>
      </c>
      <c r="J119" s="39">
        <f t="shared" si="8"/>
        <v>0</v>
      </c>
      <c r="K119" s="39"/>
      <c r="L119" s="39"/>
      <c r="M119" s="40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</row>
    <row r="120" spans="1:48" s="11" customFormat="1">
      <c r="A120" s="143">
        <f>+A118+1</f>
        <v>103</v>
      </c>
      <c r="B120" s="144" t="s">
        <v>113</v>
      </c>
      <c r="C120" s="144"/>
      <c r="D120" s="145" t="s">
        <v>22</v>
      </c>
      <c r="E120" s="6"/>
      <c r="F120" s="28"/>
      <c r="G120" s="156">
        <f>+H120+I120+J120</f>
        <v>122480</v>
      </c>
      <c r="H120" s="156">
        <v>114156</v>
      </c>
      <c r="I120" s="156">
        <v>0</v>
      </c>
      <c r="J120" s="147">
        <f>436+7888</f>
        <v>8324</v>
      </c>
      <c r="K120" s="154" t="s">
        <v>205</v>
      </c>
      <c r="L120" s="151" t="s">
        <v>191</v>
      </c>
      <c r="M120" s="148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</row>
    <row r="121" spans="1:48" s="11" customFormat="1" ht="15">
      <c r="A121" s="143"/>
      <c r="B121" s="144"/>
      <c r="C121" s="144"/>
      <c r="D121" s="146"/>
      <c r="E121" s="46"/>
      <c r="F121" s="5"/>
      <c r="G121" s="156"/>
      <c r="H121" s="156"/>
      <c r="I121" s="156"/>
      <c r="J121" s="147"/>
      <c r="K121" s="154"/>
      <c r="L121" s="151"/>
      <c r="M121" s="149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</row>
    <row r="122" spans="1:48" s="11" customFormat="1" ht="15">
      <c r="A122" s="143"/>
      <c r="B122" s="144"/>
      <c r="C122" s="144"/>
      <c r="D122" s="146"/>
      <c r="E122" s="46"/>
      <c r="F122" s="5"/>
      <c r="G122" s="156"/>
      <c r="H122" s="156"/>
      <c r="I122" s="156"/>
      <c r="J122" s="147"/>
      <c r="K122" s="154"/>
      <c r="L122" s="151"/>
      <c r="M122" s="149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</row>
    <row r="123" spans="1:48" s="11" customFormat="1" ht="24.75" customHeight="1" thickBot="1">
      <c r="A123" s="143"/>
      <c r="B123" s="144"/>
      <c r="C123" s="144"/>
      <c r="D123" s="146"/>
      <c r="E123" s="46"/>
      <c r="F123" s="5"/>
      <c r="G123" s="156"/>
      <c r="H123" s="156"/>
      <c r="I123" s="156"/>
      <c r="J123" s="147"/>
      <c r="K123" s="154"/>
      <c r="L123" s="151"/>
      <c r="M123" s="150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</row>
    <row r="124" spans="1:48" s="11" customFormat="1" ht="13.5" thickBot="1">
      <c r="A124" s="36"/>
      <c r="B124" s="37"/>
      <c r="C124" s="37"/>
      <c r="D124" s="38" t="s">
        <v>118</v>
      </c>
      <c r="E124" s="40"/>
      <c r="F124" s="38"/>
      <c r="G124" s="39">
        <f>SUM(G120)</f>
        <v>122480</v>
      </c>
      <c r="H124" s="39">
        <f>SUM(H120)</f>
        <v>114156</v>
      </c>
      <c r="I124" s="39">
        <f t="shared" ref="I124:J124" si="9">SUM(I120)</f>
        <v>0</v>
      </c>
      <c r="J124" s="39">
        <f t="shared" si="9"/>
        <v>8324</v>
      </c>
      <c r="K124" s="39"/>
      <c r="L124" s="39"/>
      <c r="M124" s="40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</row>
    <row r="125" spans="1:48" s="11" customFormat="1" ht="38.25">
      <c r="A125" s="29">
        <f>+A120+1</f>
        <v>104</v>
      </c>
      <c r="B125" s="158" t="s">
        <v>108</v>
      </c>
      <c r="C125" s="158"/>
      <c r="D125" s="24" t="s">
        <v>23</v>
      </c>
      <c r="E125" s="10"/>
      <c r="F125" s="24"/>
      <c r="G125" s="9">
        <v>10000</v>
      </c>
      <c r="H125" s="9">
        <v>10000</v>
      </c>
      <c r="I125" s="9">
        <v>0</v>
      </c>
      <c r="J125" s="9">
        <v>0</v>
      </c>
      <c r="K125" s="115" t="s">
        <v>205</v>
      </c>
      <c r="L125" s="106" t="s">
        <v>192</v>
      </c>
      <c r="M125" s="30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</row>
    <row r="126" spans="1:48" s="11" customFormat="1" ht="38.25">
      <c r="A126" s="29">
        <f>+A125+1</f>
        <v>105</v>
      </c>
      <c r="B126" s="139" t="s">
        <v>109</v>
      </c>
      <c r="C126" s="139"/>
      <c r="D126" s="24" t="s">
        <v>23</v>
      </c>
      <c r="E126" s="10"/>
      <c r="F126" s="24"/>
      <c r="G126" s="12">
        <v>10000</v>
      </c>
      <c r="H126" s="12">
        <v>10000</v>
      </c>
      <c r="I126" s="12">
        <v>0</v>
      </c>
      <c r="J126" s="12">
        <v>0</v>
      </c>
      <c r="K126" s="115" t="s">
        <v>205</v>
      </c>
      <c r="L126" s="106" t="s">
        <v>192</v>
      </c>
      <c r="M126" s="31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</row>
    <row r="127" spans="1:48" s="11" customFormat="1" ht="38.25">
      <c r="A127" s="29">
        <f>+A126+1</f>
        <v>106</v>
      </c>
      <c r="B127" s="139" t="s">
        <v>110</v>
      </c>
      <c r="C127" s="139"/>
      <c r="D127" s="24" t="s">
        <v>23</v>
      </c>
      <c r="E127" s="10"/>
      <c r="F127" s="24"/>
      <c r="G127" s="12">
        <v>20000</v>
      </c>
      <c r="H127" s="12">
        <v>20000</v>
      </c>
      <c r="I127" s="12">
        <v>0</v>
      </c>
      <c r="J127" s="12">
        <v>0</v>
      </c>
      <c r="K127" s="115" t="s">
        <v>205</v>
      </c>
      <c r="L127" s="107" t="s">
        <v>193</v>
      </c>
      <c r="M127" s="31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48" s="11" customFormat="1" ht="38.25">
      <c r="A128" s="29">
        <f>+A127+1</f>
        <v>107</v>
      </c>
      <c r="B128" s="139" t="s">
        <v>111</v>
      </c>
      <c r="C128" s="139"/>
      <c r="D128" s="24" t="s">
        <v>23</v>
      </c>
      <c r="E128" s="10"/>
      <c r="F128" s="24"/>
      <c r="G128" s="12">
        <f>+H128+I128+J128</f>
        <v>34917</v>
      </c>
      <c r="H128" s="12">
        <f>38917-4000</f>
        <v>34917</v>
      </c>
      <c r="I128" s="12">
        <v>0</v>
      </c>
      <c r="J128" s="12">
        <v>0</v>
      </c>
      <c r="K128" s="115" t="s">
        <v>205</v>
      </c>
      <c r="L128" s="107" t="s">
        <v>194</v>
      </c>
      <c r="M128" s="31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</row>
    <row r="129" spans="1:48" s="11" customFormat="1" ht="39" thickBot="1">
      <c r="A129" s="29">
        <f>+A128+1</f>
        <v>108</v>
      </c>
      <c r="B129" s="155" t="s">
        <v>112</v>
      </c>
      <c r="C129" s="155"/>
      <c r="D129" s="24" t="s">
        <v>23</v>
      </c>
      <c r="E129" s="6"/>
      <c r="F129" s="23"/>
      <c r="G129" s="32">
        <f>+H129+I129+J129</f>
        <v>4000</v>
      </c>
      <c r="H129" s="32">
        <v>4000</v>
      </c>
      <c r="I129" s="32">
        <v>0</v>
      </c>
      <c r="J129" s="32">
        <v>0</v>
      </c>
      <c r="K129" s="16" t="s">
        <v>20</v>
      </c>
      <c r="L129" s="108" t="s">
        <v>195</v>
      </c>
      <c r="M129" s="33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</row>
    <row r="130" spans="1:48" s="11" customFormat="1">
      <c r="A130" s="47"/>
      <c r="B130" s="48"/>
      <c r="C130" s="48"/>
      <c r="D130" s="49" t="s">
        <v>119</v>
      </c>
      <c r="E130" s="50"/>
      <c r="F130" s="49"/>
      <c r="G130" s="51">
        <f>SUM(G125:G129)</f>
        <v>78917</v>
      </c>
      <c r="H130" s="51">
        <f>SUM(H125:H129)</f>
        <v>78917</v>
      </c>
      <c r="I130" s="51">
        <f>SUM(I125:I129)</f>
        <v>0</v>
      </c>
      <c r="J130" s="51">
        <f>SUM(J125:J129)</f>
        <v>0</v>
      </c>
      <c r="K130" s="51"/>
      <c r="L130" s="51"/>
      <c r="M130" s="50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</row>
    <row r="131" spans="1:48" s="11" customFormat="1">
      <c r="A131" s="87"/>
      <c r="B131" s="56"/>
      <c r="C131" s="56"/>
      <c r="D131" s="57" t="s">
        <v>8</v>
      </c>
      <c r="E131" s="58"/>
      <c r="F131" s="57"/>
      <c r="G131" s="59">
        <f>+G130+G124+G119</f>
        <v>259795</v>
      </c>
      <c r="H131" s="59">
        <f>+H130+H124+H119</f>
        <v>251471</v>
      </c>
      <c r="I131" s="59">
        <f>+I130+I124+I119</f>
        <v>0</v>
      </c>
      <c r="J131" s="59">
        <f>+J130+J124+J119</f>
        <v>8324</v>
      </c>
      <c r="K131" s="59"/>
      <c r="L131" s="59"/>
      <c r="M131" s="58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</row>
    <row r="132" spans="1:48" s="11" customFormat="1">
      <c r="A132" s="34"/>
      <c r="B132" s="52"/>
      <c r="C132" s="52"/>
      <c r="D132" s="53"/>
      <c r="E132" s="53"/>
      <c r="F132" s="53"/>
      <c r="G132" s="54"/>
      <c r="H132" s="54"/>
      <c r="I132" s="54"/>
      <c r="J132" s="54"/>
      <c r="K132" s="54"/>
      <c r="L132" s="54"/>
      <c r="M132" s="5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</row>
    <row r="133" spans="1:48" ht="60">
      <c r="A133" s="86"/>
      <c r="B133" s="80"/>
      <c r="C133" s="80"/>
      <c r="D133" s="82" t="s">
        <v>9</v>
      </c>
      <c r="E133" s="83"/>
      <c r="F133" s="82"/>
      <c r="G133" s="84"/>
      <c r="H133" s="84"/>
      <c r="I133" s="84"/>
      <c r="J133" s="84"/>
      <c r="K133" s="84"/>
      <c r="L133" s="84"/>
      <c r="M133" s="84"/>
    </row>
    <row r="134" spans="1:48" s="11" customFormat="1" ht="51.75" thickBot="1">
      <c r="A134" s="34">
        <f>+A129+1</f>
        <v>109</v>
      </c>
      <c r="B134" s="152" t="s">
        <v>24</v>
      </c>
      <c r="C134" s="153"/>
      <c r="D134" s="35" t="s">
        <v>25</v>
      </c>
      <c r="E134" s="27"/>
      <c r="F134" s="35"/>
      <c r="G134" s="19">
        <f>+H134+I134+J134</f>
        <v>2874</v>
      </c>
      <c r="H134" s="19">
        <v>2500</v>
      </c>
      <c r="I134" s="19">
        <v>354</v>
      </c>
      <c r="J134" s="113">
        <v>20</v>
      </c>
      <c r="K134" s="115" t="s">
        <v>205</v>
      </c>
      <c r="L134" s="105" t="s">
        <v>196</v>
      </c>
      <c r="M134" s="27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</row>
    <row r="135" spans="1:48" s="11" customFormat="1" ht="13.5" thickBot="1">
      <c r="A135" s="36"/>
      <c r="B135" s="37"/>
      <c r="C135" s="37"/>
      <c r="D135" s="38" t="s">
        <v>26</v>
      </c>
      <c r="E135" s="40"/>
      <c r="F135" s="38"/>
      <c r="G135" s="39">
        <f>SUM(G134)</f>
        <v>2874</v>
      </c>
      <c r="H135" s="39">
        <f>SUM(H134)</f>
        <v>2500</v>
      </c>
      <c r="I135" s="39">
        <f t="shared" ref="I135:J135" si="10">SUM(I134)</f>
        <v>354</v>
      </c>
      <c r="J135" s="39">
        <f t="shared" si="10"/>
        <v>20</v>
      </c>
      <c r="K135" s="39"/>
      <c r="L135" s="39"/>
      <c r="M135" s="40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</row>
    <row r="136" spans="1:48" s="11" customFormat="1" ht="39" thickBot="1">
      <c r="A136" s="34">
        <f>+A134+1</f>
        <v>110</v>
      </c>
      <c r="B136" s="152" t="s">
        <v>24</v>
      </c>
      <c r="C136" s="153"/>
      <c r="D136" s="35" t="s">
        <v>27</v>
      </c>
      <c r="E136" s="27"/>
      <c r="F136" s="35"/>
      <c r="G136" s="19">
        <f>+H136+I136+J136</f>
        <v>2500</v>
      </c>
      <c r="H136" s="19">
        <v>2500</v>
      </c>
      <c r="I136" s="19">
        <v>0</v>
      </c>
      <c r="J136" s="19">
        <v>0</v>
      </c>
      <c r="K136" s="115" t="s">
        <v>205</v>
      </c>
      <c r="L136" s="105" t="s">
        <v>197</v>
      </c>
      <c r="M136" s="27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</row>
    <row r="137" spans="1:48" s="11" customFormat="1" ht="13.5" thickBot="1">
      <c r="A137" s="87"/>
      <c r="B137" s="37"/>
      <c r="C137" s="37"/>
      <c r="D137" s="57" t="s">
        <v>120</v>
      </c>
      <c r="E137" s="58"/>
      <c r="F137" s="57"/>
      <c r="G137" s="59">
        <f>SUM(G136)</f>
        <v>2500</v>
      </c>
      <c r="H137" s="59">
        <f>SUM(H136)</f>
        <v>2500</v>
      </c>
      <c r="I137" s="59">
        <f t="shared" ref="I137:J137" si="11">SUM(I136)</f>
        <v>0</v>
      </c>
      <c r="J137" s="59">
        <f t="shared" si="11"/>
        <v>0</v>
      </c>
      <c r="K137" s="59"/>
      <c r="L137" s="59"/>
      <c r="M137" s="58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</row>
    <row r="138" spans="1:48" s="11" customFormat="1" ht="13.5" thickBot="1">
      <c r="A138" s="87"/>
      <c r="B138" s="37"/>
      <c r="C138" s="37"/>
      <c r="D138" s="57" t="s">
        <v>10</v>
      </c>
      <c r="E138" s="58"/>
      <c r="F138" s="57"/>
      <c r="G138" s="59">
        <f>+G137+G135</f>
        <v>5374</v>
      </c>
      <c r="H138" s="59">
        <f>+H137+H135</f>
        <v>5000</v>
      </c>
      <c r="I138" s="59">
        <f>+I137+I135</f>
        <v>354</v>
      </c>
      <c r="J138" s="59">
        <f>+J137+J135</f>
        <v>20</v>
      </c>
      <c r="K138" s="59"/>
      <c r="L138" s="59"/>
      <c r="M138" s="58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</row>
    <row r="139" spans="1:48" s="11" customFormat="1">
      <c r="A139" s="34"/>
      <c r="B139" s="52"/>
      <c r="C139" s="52"/>
      <c r="D139" s="53"/>
      <c r="E139" s="53"/>
      <c r="F139" s="53"/>
      <c r="G139" s="54"/>
      <c r="H139" s="54"/>
      <c r="I139" s="54"/>
      <c r="J139" s="54"/>
      <c r="K139" s="54"/>
      <c r="L139" s="54"/>
      <c r="M139" s="5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</row>
    <row r="140" spans="1:48" ht="15.75">
      <c r="A140" s="86"/>
      <c r="B140" s="80"/>
      <c r="C140" s="80"/>
      <c r="D140" s="82" t="s">
        <v>28</v>
      </c>
      <c r="E140" s="83"/>
      <c r="F140" s="82"/>
      <c r="G140" s="84"/>
      <c r="H140" s="84"/>
      <c r="I140" s="84"/>
      <c r="J140" s="84"/>
      <c r="K140" s="84"/>
      <c r="L140" s="84"/>
      <c r="M140" s="84"/>
    </row>
    <row r="141" spans="1:48" s="11" customFormat="1" ht="38.25">
      <c r="A141" s="88">
        <f>+A136+1</f>
        <v>111</v>
      </c>
      <c r="B141" s="157" t="s">
        <v>29</v>
      </c>
      <c r="C141" s="157"/>
      <c r="D141" s="21" t="s">
        <v>30</v>
      </c>
      <c r="E141" s="14"/>
      <c r="F141" s="21"/>
      <c r="G141" s="12">
        <f>+H141+I141+J141</f>
        <v>980558.77</v>
      </c>
      <c r="H141" s="12">
        <v>851956.77</v>
      </c>
      <c r="I141" s="12">
        <v>81872</v>
      </c>
      <c r="J141" s="112">
        <f>6000+40730</f>
        <v>46730</v>
      </c>
      <c r="K141" s="66" t="s">
        <v>31</v>
      </c>
      <c r="L141" s="107" t="s">
        <v>198</v>
      </c>
      <c r="M141" s="31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</row>
    <row r="142" spans="1:48" s="11" customFormat="1" ht="13.5" thickBot="1">
      <c r="A142" s="89"/>
      <c r="B142" s="68"/>
      <c r="C142" s="68"/>
      <c r="D142" s="69" t="s">
        <v>121</v>
      </c>
      <c r="E142" s="70"/>
      <c r="F142" s="69"/>
      <c r="G142" s="71">
        <f>SUM(G141)</f>
        <v>980558.77</v>
      </c>
      <c r="H142" s="71">
        <f>SUM(H141)</f>
        <v>851956.77</v>
      </c>
      <c r="I142" s="71">
        <f t="shared" ref="I142:J142" si="12">SUM(I141)</f>
        <v>81872</v>
      </c>
      <c r="J142" s="71">
        <f t="shared" si="12"/>
        <v>46730</v>
      </c>
      <c r="K142" s="71"/>
      <c r="L142" s="71"/>
      <c r="M142" s="70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</row>
    <row r="143" spans="1:48" s="11" customFormat="1">
      <c r="A143" s="90"/>
      <c r="B143" s="72"/>
      <c r="C143" s="72"/>
      <c r="D143" s="73" t="s">
        <v>32</v>
      </c>
      <c r="E143" s="74"/>
      <c r="F143" s="73"/>
      <c r="G143" s="75">
        <f>+G142+G140</f>
        <v>980558.77</v>
      </c>
      <c r="H143" s="75">
        <f>+H142+H140</f>
        <v>851956.77</v>
      </c>
      <c r="I143" s="75">
        <f>+I142+I140</f>
        <v>81872</v>
      </c>
      <c r="J143" s="75">
        <f>+J142+J140</f>
        <v>46730</v>
      </c>
      <c r="K143" s="75"/>
      <c r="L143" s="75"/>
      <c r="M143" s="74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</row>
    <row r="144" spans="1:48" s="11" customFormat="1">
      <c r="A144" s="34"/>
      <c r="B144" s="52"/>
      <c r="C144" s="52"/>
      <c r="D144" s="53"/>
      <c r="E144" s="53"/>
      <c r="F144" s="53"/>
      <c r="G144" s="54"/>
      <c r="H144" s="54"/>
      <c r="I144" s="54"/>
      <c r="J144" s="54"/>
      <c r="K144" s="54"/>
      <c r="L144" s="54"/>
      <c r="M144" s="5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</row>
    <row r="145" spans="1:48" s="11" customFormat="1" ht="38.25">
      <c r="A145" s="91">
        <f>+A141+1</f>
        <v>112</v>
      </c>
      <c r="B145" s="139" t="s">
        <v>107</v>
      </c>
      <c r="C145" s="139"/>
      <c r="D145" s="14" t="s">
        <v>11</v>
      </c>
      <c r="E145" s="14"/>
      <c r="F145" s="14"/>
      <c r="G145" s="12">
        <f>H145+I145+J145</f>
        <v>32500</v>
      </c>
      <c r="H145" s="12">
        <f>18450+10000</f>
        <v>28450</v>
      </c>
      <c r="I145" s="12">
        <v>0</v>
      </c>
      <c r="J145" s="12">
        <v>4050</v>
      </c>
      <c r="K145" s="67" t="s">
        <v>20</v>
      </c>
      <c r="L145" s="109" t="s">
        <v>199</v>
      </c>
      <c r="M145" s="31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</row>
    <row r="146" spans="1:48" s="11" customFormat="1" ht="26.25" thickBot="1">
      <c r="A146" s="61"/>
      <c r="B146" s="62"/>
      <c r="C146" s="62"/>
      <c r="D146" s="63" t="s">
        <v>12</v>
      </c>
      <c r="E146" s="64"/>
      <c r="F146" s="63"/>
      <c r="G146" s="65">
        <f>SUM(G145)</f>
        <v>32500</v>
      </c>
      <c r="H146" s="65">
        <f>SUM(H145)</f>
        <v>28450</v>
      </c>
      <c r="I146" s="65">
        <f t="shared" ref="I146:J146" si="13">SUM(I145)</f>
        <v>0</v>
      </c>
      <c r="J146" s="65">
        <f t="shared" si="13"/>
        <v>4050</v>
      </c>
      <c r="K146" s="65"/>
      <c r="L146" s="65"/>
      <c r="M146" s="64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</row>
    <row r="147" spans="1:48" s="11" customFormat="1">
      <c r="A147" s="34"/>
      <c r="B147" s="52"/>
      <c r="C147" s="52"/>
      <c r="D147" s="53"/>
      <c r="E147" s="53"/>
      <c r="F147" s="53"/>
      <c r="G147" s="54"/>
      <c r="H147" s="54"/>
      <c r="I147" s="54"/>
      <c r="J147" s="54"/>
      <c r="K147" s="54"/>
      <c r="L147" s="54"/>
      <c r="M147" s="5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</row>
    <row r="148" spans="1:48" s="11" customFormat="1" ht="39" thickBot="1">
      <c r="A148" s="92">
        <f>+A145+1</f>
        <v>113</v>
      </c>
      <c r="B148" s="155" t="s">
        <v>33</v>
      </c>
      <c r="C148" s="155"/>
      <c r="D148" s="16" t="s">
        <v>13</v>
      </c>
      <c r="E148" s="16"/>
      <c r="F148" s="16"/>
      <c r="G148" s="32">
        <v>17000</v>
      </c>
      <c r="H148" s="32">
        <v>17000</v>
      </c>
      <c r="I148" s="32">
        <v>0</v>
      </c>
      <c r="J148" s="32">
        <v>0</v>
      </c>
      <c r="K148" s="16" t="s">
        <v>20</v>
      </c>
      <c r="L148" s="110" t="s">
        <v>200</v>
      </c>
      <c r="M148" s="33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</row>
    <row r="149" spans="1:48" s="11" customFormat="1" ht="26.25" thickBot="1">
      <c r="A149" s="36"/>
      <c r="B149" s="37"/>
      <c r="C149" s="37"/>
      <c r="D149" s="38" t="s">
        <v>14</v>
      </c>
      <c r="E149" s="40"/>
      <c r="F149" s="38"/>
      <c r="G149" s="39">
        <f>SUM(G148)</f>
        <v>17000</v>
      </c>
      <c r="H149" s="39">
        <f>SUM(H148)</f>
        <v>17000</v>
      </c>
      <c r="I149" s="39">
        <f t="shared" ref="I149:J149" si="14">SUM(I148)</f>
        <v>0</v>
      </c>
      <c r="J149" s="39">
        <f t="shared" si="14"/>
        <v>0</v>
      </c>
      <c r="K149" s="39"/>
      <c r="L149" s="39"/>
      <c r="M149" s="40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</row>
    <row r="150" spans="1:48" s="79" customFormat="1" ht="26.25" thickBot="1">
      <c r="A150" s="76" t="s">
        <v>34</v>
      </c>
      <c r="B150" s="77"/>
      <c r="C150" s="77"/>
      <c r="D150" s="38"/>
      <c r="E150" s="40"/>
      <c r="F150" s="38"/>
      <c r="G150" s="39">
        <f>G149+G146+G143+G138+G131+G115</f>
        <v>9431732.8499999996</v>
      </c>
      <c r="H150" s="39">
        <f>H149+H146+H143+H138+H131+H115</f>
        <v>8337671</v>
      </c>
      <c r="I150" s="39">
        <f>+I149+I146+I142+I137+I135+I130+I124+I119+I114+I88</f>
        <v>865839.85</v>
      </c>
      <c r="J150" s="39">
        <f>+J14+J149+J146+J142+J137+J135+J130+J124+J119+J114+J88</f>
        <v>228222</v>
      </c>
      <c r="K150" s="39"/>
      <c r="L150" s="39"/>
      <c r="M150" s="40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</row>
    <row r="151" spans="1:48">
      <c r="G151" s="7"/>
      <c r="H151" s="7"/>
      <c r="I151" s="7"/>
      <c r="J151" s="7"/>
    </row>
    <row r="152" spans="1:48">
      <c r="G152" s="2"/>
      <c r="H152" s="7"/>
      <c r="I152" s="7"/>
      <c r="J152" s="7"/>
    </row>
  </sheetData>
  <sheetProtection algorithmName="SHA-512" hashValue="/LTgeFLO4cGGvsivYTvXHNB96neY5XdAu+CJqB6lT8ZfvRb/4R+UJgiMrHJ/BzYli60/MpGDmYdpWNtrW0N5WQ==" saltValue="mLiCUXTNm6KHf7x2zhWk3g==" spinCount="100000" sheet="1" objects="1" scenarios="1"/>
  <mergeCells count="141">
    <mergeCell ref="B148:C148"/>
    <mergeCell ref="B145:C145"/>
    <mergeCell ref="B128:C128"/>
    <mergeCell ref="B129:C129"/>
    <mergeCell ref="G120:G123"/>
    <mergeCell ref="H120:H123"/>
    <mergeCell ref="I120:I123"/>
    <mergeCell ref="B134:C134"/>
    <mergeCell ref="B136:C136"/>
    <mergeCell ref="B141:C141"/>
    <mergeCell ref="B125:C125"/>
    <mergeCell ref="B126:C126"/>
    <mergeCell ref="B118:C118"/>
    <mergeCell ref="B77:C77"/>
    <mergeCell ref="B78:C78"/>
    <mergeCell ref="B44:C44"/>
    <mergeCell ref="B127:C127"/>
    <mergeCell ref="K120:K123"/>
    <mergeCell ref="B59:C59"/>
    <mergeCell ref="B60:C60"/>
    <mergeCell ref="B71:C71"/>
    <mergeCell ref="B72:C72"/>
    <mergeCell ref="B73:C73"/>
    <mergeCell ref="B74:C74"/>
    <mergeCell ref="B75:C75"/>
    <mergeCell ref="B66:C66"/>
    <mergeCell ref="B86:C86"/>
    <mergeCell ref="B84:C84"/>
    <mergeCell ref="B108:C108"/>
    <mergeCell ref="B50:C50"/>
    <mergeCell ref="B51:C51"/>
    <mergeCell ref="B52:C52"/>
    <mergeCell ref="K91:K107"/>
    <mergeCell ref="A120:A123"/>
    <mergeCell ref="B120:C123"/>
    <mergeCell ref="D120:D123"/>
    <mergeCell ref="J120:J123"/>
    <mergeCell ref="M120:M123"/>
    <mergeCell ref="L120:L123"/>
    <mergeCell ref="B20:C20"/>
    <mergeCell ref="B21:C21"/>
    <mergeCell ref="B64:C64"/>
    <mergeCell ref="B65:C65"/>
    <mergeCell ref="B56:C56"/>
    <mergeCell ref="B57:C57"/>
    <mergeCell ref="B45:C45"/>
    <mergeCell ref="B42:C42"/>
    <mergeCell ref="B46:C46"/>
    <mergeCell ref="B58:C58"/>
    <mergeCell ref="B37:C37"/>
    <mergeCell ref="B38:C38"/>
    <mergeCell ref="B39:C39"/>
    <mergeCell ref="B31:C31"/>
    <mergeCell ref="B47:C47"/>
    <mergeCell ref="B48:C48"/>
    <mergeCell ref="B49:C49"/>
    <mergeCell ref="B113:C113"/>
    <mergeCell ref="B43:C43"/>
    <mergeCell ref="B109:C109"/>
    <mergeCell ref="B110:C110"/>
    <mergeCell ref="B111:C111"/>
    <mergeCell ref="B112:C112"/>
    <mergeCell ref="B90:C90"/>
    <mergeCell ref="B76:C76"/>
    <mergeCell ref="B83:C83"/>
    <mergeCell ref="B53:C53"/>
    <mergeCell ref="B54:C54"/>
    <mergeCell ref="B55:C55"/>
    <mergeCell ref="B79:C79"/>
    <mergeCell ref="B80:C80"/>
    <mergeCell ref="B82:C82"/>
    <mergeCell ref="B81:C81"/>
    <mergeCell ref="B67:C67"/>
    <mergeCell ref="B68:C68"/>
    <mergeCell ref="B69:C69"/>
    <mergeCell ref="B70:C70"/>
    <mergeCell ref="B61:C61"/>
    <mergeCell ref="B85:C85"/>
    <mergeCell ref="B62:C62"/>
    <mergeCell ref="B63:C63"/>
    <mergeCell ref="I7:I9"/>
    <mergeCell ref="J7:J9"/>
    <mergeCell ref="M4:M9"/>
    <mergeCell ref="F4:F9"/>
    <mergeCell ref="K4:K9"/>
    <mergeCell ref="L4:L9"/>
    <mergeCell ref="B26:C26"/>
    <mergeCell ref="B27:C27"/>
    <mergeCell ref="B28:C28"/>
    <mergeCell ref="B7:C9"/>
    <mergeCell ref="H7:H9"/>
    <mergeCell ref="A4:C6"/>
    <mergeCell ref="G4:G9"/>
    <mergeCell ref="H4:J6"/>
    <mergeCell ref="A7:A9"/>
    <mergeCell ref="B22:C22"/>
    <mergeCell ref="B23:C23"/>
    <mergeCell ref="B24:C24"/>
    <mergeCell ref="B25:C25"/>
    <mergeCell ref="E4:E9"/>
    <mergeCell ref="D4:D9"/>
    <mergeCell ref="B15:C15"/>
    <mergeCell ref="B40:C40"/>
    <mergeCell ref="B41:C41"/>
    <mergeCell ref="B11:C11"/>
    <mergeCell ref="B13:C13"/>
    <mergeCell ref="B32:C32"/>
    <mergeCell ref="B12:C12"/>
    <mergeCell ref="B16:C16"/>
    <mergeCell ref="B17:C17"/>
    <mergeCell ref="B18:C18"/>
    <mergeCell ref="B19:C19"/>
    <mergeCell ref="B29:C29"/>
    <mergeCell ref="B30:C30"/>
    <mergeCell ref="B33:C33"/>
    <mergeCell ref="B34:C34"/>
    <mergeCell ref="B35:C35"/>
    <mergeCell ref="B36:C36"/>
    <mergeCell ref="L91:L107"/>
    <mergeCell ref="B87:C87"/>
    <mergeCell ref="B89:C89"/>
    <mergeCell ref="B106:C106"/>
    <mergeCell ref="B107:C107"/>
    <mergeCell ref="B102:C102"/>
    <mergeCell ref="B103:C103"/>
    <mergeCell ref="B104:C104"/>
    <mergeCell ref="B105:C105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91:C91"/>
    <mergeCell ref="G91:G107"/>
    <mergeCell ref="I91:I107"/>
    <mergeCell ref="J91:J107"/>
  </mergeCells>
  <printOptions horizontalCentered="1" verticalCentered="1"/>
  <pageMargins left="0.15748031496063" right="0.15748031496063" top="0.39370078740157499" bottom="0.39370078740157499" header="0" footer="0"/>
  <pageSetup paperSize="9" scale="3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A70A-71C4-45AF-8ACD-8DA6A91DBE3A}">
  <dimension ref="B3:G18"/>
  <sheetViews>
    <sheetView tabSelected="1" workbookViewId="0">
      <selection activeCell="J15" sqref="J15"/>
    </sheetView>
  </sheetViews>
  <sheetFormatPr baseColWidth="10" defaultRowHeight="12.75"/>
  <cols>
    <col min="2" max="2" width="78.28515625" bestFit="1" customWidth="1"/>
    <col min="3" max="3" width="17.28515625" customWidth="1"/>
    <col min="7" max="7" width="11.28515625" bestFit="1" customWidth="1"/>
  </cols>
  <sheetData>
    <row r="3" spans="2:7" ht="13.5" thickBot="1"/>
    <row r="4" spans="2:7" ht="19.5">
      <c r="B4" s="163" t="s">
        <v>206</v>
      </c>
      <c r="C4" s="164"/>
      <c r="D4" s="167" t="s">
        <v>207</v>
      </c>
      <c r="E4" s="168"/>
      <c r="F4" s="169"/>
      <c r="G4" s="170" t="s">
        <v>208</v>
      </c>
    </row>
    <row r="5" spans="2:7" ht="16.5" thickBot="1">
      <c r="B5" s="165"/>
      <c r="C5" s="166"/>
      <c r="D5" s="116" t="s">
        <v>4</v>
      </c>
      <c r="E5" s="117" t="s">
        <v>42</v>
      </c>
      <c r="F5" s="117" t="s">
        <v>43</v>
      </c>
      <c r="G5" s="171"/>
    </row>
    <row r="6" spans="2:7" ht="27.75" thickBot="1">
      <c r="B6" s="159" t="s">
        <v>209</v>
      </c>
      <c r="C6" s="118" t="s">
        <v>210</v>
      </c>
      <c r="D6" s="119">
        <v>7183793.2300000004</v>
      </c>
      <c r="E6" s="137">
        <v>783613.85</v>
      </c>
      <c r="F6" s="120">
        <v>169098</v>
      </c>
      <c r="G6" s="121">
        <f>+D6+E6+F6</f>
        <v>8136505.0800000001</v>
      </c>
    </row>
    <row r="7" spans="2:7" ht="41.25" thickBot="1">
      <c r="B7" s="172"/>
      <c r="C7" s="122" t="s">
        <v>211</v>
      </c>
      <c r="D7" s="123">
        <v>0</v>
      </c>
      <c r="E7" s="123">
        <v>0</v>
      </c>
      <c r="F7" s="123">
        <v>0</v>
      </c>
      <c r="G7" s="124">
        <f>+D7+E7+F7</f>
        <v>0</v>
      </c>
    </row>
    <row r="8" spans="2:7" ht="27.75" thickBot="1">
      <c r="B8" s="159" t="s">
        <v>212</v>
      </c>
      <c r="C8" s="118" t="s">
        <v>210</v>
      </c>
      <c r="D8" s="119">
        <v>251471</v>
      </c>
      <c r="E8" s="119">
        <v>0</v>
      </c>
      <c r="F8" s="120">
        <v>8324</v>
      </c>
      <c r="G8" s="125">
        <f>+D8+E8+F8</f>
        <v>259795</v>
      </c>
    </row>
    <row r="9" spans="2:7" ht="41.25" thickBot="1">
      <c r="B9" s="172"/>
      <c r="C9" s="122" t="s">
        <v>211</v>
      </c>
      <c r="D9" s="123">
        <v>0</v>
      </c>
      <c r="E9" s="123">
        <v>0</v>
      </c>
      <c r="F9" s="123">
        <v>0</v>
      </c>
      <c r="G9" s="124">
        <f>+D9+E9+F9</f>
        <v>0</v>
      </c>
    </row>
    <row r="10" spans="2:7" ht="27.75" thickBot="1">
      <c r="B10" s="159" t="s">
        <v>213</v>
      </c>
      <c r="C10" s="118" t="s">
        <v>210</v>
      </c>
      <c r="D10" s="119">
        <v>5000</v>
      </c>
      <c r="E10" s="119">
        <v>354</v>
      </c>
      <c r="F10" s="120">
        <v>20</v>
      </c>
      <c r="G10" s="126">
        <f t="shared" ref="G10:G16" si="0">+D10+E10+F10</f>
        <v>5374</v>
      </c>
    </row>
    <row r="11" spans="2:7" ht="41.25" thickBot="1">
      <c r="B11" s="173"/>
      <c r="C11" s="122" t="s">
        <v>211</v>
      </c>
      <c r="D11" s="123">
        <v>0</v>
      </c>
      <c r="E11" s="123">
        <v>0</v>
      </c>
      <c r="F11" s="123">
        <v>0</v>
      </c>
      <c r="G11" s="124">
        <f t="shared" si="0"/>
        <v>0</v>
      </c>
    </row>
    <row r="12" spans="2:7" ht="27.75" thickBot="1">
      <c r="B12" s="159" t="s">
        <v>214</v>
      </c>
      <c r="C12" s="118" t="s">
        <v>210</v>
      </c>
      <c r="D12" s="119">
        <v>851956.77</v>
      </c>
      <c r="E12" s="119">
        <v>81872</v>
      </c>
      <c r="F12" s="120">
        <v>46730</v>
      </c>
      <c r="G12" s="126">
        <f t="shared" si="0"/>
        <v>980558.77</v>
      </c>
    </row>
    <row r="13" spans="2:7" ht="41.25" thickBot="1">
      <c r="B13" s="160"/>
      <c r="C13" s="122" t="s">
        <v>211</v>
      </c>
      <c r="D13" s="123">
        <v>0</v>
      </c>
      <c r="E13" s="123">
        <v>0</v>
      </c>
      <c r="F13" s="123">
        <v>0</v>
      </c>
      <c r="G13" s="124">
        <f t="shared" si="0"/>
        <v>0</v>
      </c>
    </row>
    <row r="14" spans="2:7" ht="27.75" thickBot="1">
      <c r="B14" s="161" t="s">
        <v>215</v>
      </c>
      <c r="C14" s="118" t="s">
        <v>210</v>
      </c>
      <c r="D14" s="119">
        <f>18450+10000</f>
        <v>28450</v>
      </c>
      <c r="E14" s="119">
        <v>0</v>
      </c>
      <c r="F14" s="120">
        <v>4050</v>
      </c>
      <c r="G14" s="126">
        <f t="shared" si="0"/>
        <v>32500</v>
      </c>
    </row>
    <row r="15" spans="2:7" ht="41.25" thickBot="1">
      <c r="B15" s="162"/>
      <c r="C15" s="122" t="s">
        <v>211</v>
      </c>
      <c r="D15" s="123">
        <v>0</v>
      </c>
      <c r="E15" s="127">
        <v>0</v>
      </c>
      <c r="F15" s="127">
        <v>0</v>
      </c>
      <c r="G15" s="124">
        <f t="shared" si="0"/>
        <v>0</v>
      </c>
    </row>
    <row r="16" spans="2:7" ht="18" thickBot="1">
      <c r="B16" s="128"/>
      <c r="C16" s="129" t="s">
        <v>216</v>
      </c>
      <c r="D16" s="130">
        <v>17000</v>
      </c>
      <c r="E16" s="130">
        <v>0</v>
      </c>
      <c r="F16" s="130">
        <v>0</v>
      </c>
      <c r="G16" s="131">
        <f t="shared" si="0"/>
        <v>17000</v>
      </c>
    </row>
    <row r="17" spans="2:7" ht="18" thickBot="1">
      <c r="B17" s="128"/>
      <c r="C17" s="132" t="s">
        <v>217</v>
      </c>
      <c r="D17" s="133">
        <v>0</v>
      </c>
      <c r="E17" s="133">
        <v>0</v>
      </c>
      <c r="F17" s="133">
        <v>0</v>
      </c>
      <c r="G17" s="131">
        <f>+D17+E17+F17</f>
        <v>0</v>
      </c>
    </row>
    <row r="18" spans="2:7" ht="17.25">
      <c r="B18" s="134"/>
      <c r="C18" s="135" t="s">
        <v>218</v>
      </c>
      <c r="D18" s="136">
        <f>SUM(D6:D17)</f>
        <v>8337671</v>
      </c>
      <c r="E18" s="136">
        <f>SUM(E6:E17)</f>
        <v>865839.85</v>
      </c>
      <c r="F18" s="136">
        <f>SUM(F6:F17)</f>
        <v>228222</v>
      </c>
      <c r="G18" s="136">
        <f>SUM(G6:G17)</f>
        <v>9431732.8499999996</v>
      </c>
    </row>
  </sheetData>
  <sheetProtection algorithmName="SHA-512" hashValue="EDnaijCwscrz0iwiwLxfRB0g7FlW6nyjxbXKzYeWvvg+Wwf6akqI2wdx6FkUhSKnNQU7Sae0nE1NDVVWBSr84w==" saltValue="AoFZCctoToEyUzioJXsttg==" spinCount="100000" sheet="1" objects="1" scenarios="1"/>
  <mergeCells count="8">
    <mergeCell ref="B12:B13"/>
    <mergeCell ref="B14:B15"/>
    <mergeCell ref="B4:C5"/>
    <mergeCell ref="D4:F4"/>
    <mergeCell ref="G4:G5"/>
    <mergeCell ref="B6:B7"/>
    <mergeCell ref="B8:B9"/>
    <mergeCell ref="B10:B1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 UY_Versión corregida Nov 24</vt:lpstr>
      <vt:lpstr>ANEXO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f_pippo</dc:creator>
  <cp:lastModifiedBy>Sabrina Cittadino</cp:lastModifiedBy>
  <cp:lastPrinted>2023-05-24T14:28:42Z</cp:lastPrinted>
  <dcterms:created xsi:type="dcterms:W3CDTF">2012-01-18T12:01:00Z</dcterms:created>
  <dcterms:modified xsi:type="dcterms:W3CDTF">2024-12-23T14:08:19Z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F18BC2A942414D8A903543476C501D26</vt:lpwstr>
  </property>
  <property fmtid="{D5CDD505-2E9C-101B-9397-08002B2CF9AE}" pid="3" name="KSOProductBuildVer">
    <vt:lpwstr>3082-11.2.0.10443</vt:lpwstr>
  </property>
</Properties>
</file>